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3.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4.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11.xml" ContentType="application/vnd.openxmlformats-officedocument.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12.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autoCompressPictures="0"/>
  <mc:AlternateContent xmlns:mc="http://schemas.openxmlformats.org/markup-compatibility/2006">
    <mc:Choice Requires="x15">
      <x15ac:absPath xmlns:x15ac="http://schemas.microsoft.com/office/spreadsheetml/2010/11/ac" url="https://linkonas-my.sharepoint.com/personal/liv_linkon_no/Documents/Ny modell for EPC kontrakter/2 - Ny forretningsmodell/Endelig forretningsmodell/"/>
    </mc:Choice>
  </mc:AlternateContent>
  <xr:revisionPtr revIDLastSave="79" documentId="13_ncr:1_{FEE57082-7C00-492E-91FE-DA7CDDE7746F}" xr6:coauthVersionLast="36" xr6:coauthVersionMax="36" xr10:uidLastSave="{E09638A9-D3CE-4C05-8628-01F9E779B77F}"/>
  <bookViews>
    <workbookView xWindow="0" yWindow="0" windowWidth="23040" windowHeight="9084" tabRatio="734" xr2:uid="{00000000-000D-0000-FFFF-FFFF00000000}"/>
  </bookViews>
  <sheets>
    <sheet name="Sum nåverdi" sheetId="98" r:id="rId1"/>
    <sheet name="1" sheetId="78" r:id="rId2"/>
    <sheet name="2" sheetId="99" r:id="rId3"/>
    <sheet name="3" sheetId="101" r:id="rId4"/>
    <sheet name="4" sheetId="102" r:id="rId5"/>
    <sheet name="5" sheetId="103" r:id="rId6"/>
    <sheet name="6" sheetId="104" r:id="rId7"/>
    <sheet name="7" sheetId="105" r:id="rId8"/>
    <sheet name="8" sheetId="106" r:id="rId9"/>
    <sheet name="9" sheetId="107" r:id="rId10"/>
    <sheet name="10" sheetId="108" r:id="rId11"/>
    <sheet name="11" sheetId="109" r:id="rId12"/>
    <sheet name="12" sheetId="110" r:id="rId13"/>
    <sheet name="13" sheetId="111" r:id="rId14"/>
    <sheet name="Ark2" sheetId="100" r:id="rId15"/>
    <sheet name="Ark14" sheetId="112" r:id="rId16"/>
    <sheet name="Grunndata" sheetId="31" state="hidden" r:id="rId17"/>
    <sheet name="ikke bruk" sheetId="37" state="hidden" r:id="rId18"/>
    <sheet name="ikke bruk2" sheetId="16" state="hidden" r:id="rId19"/>
    <sheet name="ikke bruk3" sheetId="21" state="hidden" r:id="rId20"/>
    <sheet name="005" sheetId="23" state="hidden" r:id="rId21"/>
    <sheet name="006" sheetId="24" state="hidden" r:id="rId22"/>
    <sheet name="007" sheetId="25" state="hidden" r:id="rId23"/>
    <sheet name="009" sheetId="26" state="hidden" r:id="rId24"/>
    <sheet name="010" sheetId="28" state="hidden" r:id="rId25"/>
    <sheet name="ikke bruk4" sheetId="38" state="hidden" r:id="rId26"/>
    <sheet name="ikke bruk5" sheetId="7" state="hidden" r:id="rId27"/>
    <sheet name="ikke bruk6" sheetId="41" state="hidden" r:id="rId28"/>
    <sheet name="Mal nytt tiltak " sheetId="69" state="hidden" r:id="rId29"/>
    <sheet name="beskrivelse hvert tiltak" sheetId="74" state="hidden" r:id="rId30"/>
    <sheet name="Generelt" sheetId="70" state="hidden" r:id="rId31"/>
    <sheet name="100 Bygg" sheetId="39" state="hidden" r:id="rId32"/>
    <sheet name="200 Varme" sheetId="71" state="hidden" r:id="rId33"/>
    <sheet name="300 ventillasjon" sheetId="72" state="hidden" r:id="rId34"/>
    <sheet name="400 Sanitær" sheetId="73" state="hidden" r:id="rId35"/>
  </sheets>
  <externalReferences>
    <externalReference r:id="rId36"/>
  </externalReferences>
  <definedNames>
    <definedName name="Servicekostnader">'[1]Investering og økonomi'!$C$17</definedName>
    <definedName name="solver_eng" localSheetId="16" hidden="1">1</definedName>
    <definedName name="solver_neg" localSheetId="16" hidden="1">1</definedName>
    <definedName name="solver_num" localSheetId="16" hidden="1">0</definedName>
    <definedName name="solver_opt" localSheetId="16" hidden="1">Grunndata!$H$36</definedName>
    <definedName name="solver_typ" localSheetId="16" hidden="1">1</definedName>
    <definedName name="solver_val" localSheetId="16" hidden="1">0</definedName>
    <definedName name="solver_ver" localSheetId="16" hidden="1">3</definedName>
    <definedName name="_xlnm.Print_Area" localSheetId="20">'005'!$B$3:$I$81,'005'!$B$159:$I$234,'005'!$B$143:$X$159</definedName>
    <definedName name="_xlnm.Print_Area" localSheetId="21">'006'!$B$3:$I$81,'006'!$B$159:$I$234,'006'!$B$143:$X$159</definedName>
    <definedName name="_xlnm.Print_Area" localSheetId="22">'007'!$B$3:$I$81,'007'!$B$159:$I$234,'007'!$B$143:$X$159</definedName>
    <definedName name="_xlnm.Print_Area" localSheetId="23">'009'!$B$4:$I$434</definedName>
    <definedName name="_xlnm.Print_Area" localSheetId="24">'010'!$B$4:$I$190</definedName>
    <definedName name="_xlnm.Print_Area" localSheetId="31">'100 Bygg'!$A$1:$S$521</definedName>
    <definedName name="_xlnm.Print_Area" localSheetId="32">'200 Varme'!$A$1:$S$345</definedName>
    <definedName name="_xlnm.Print_Area" localSheetId="33">'300 ventillasjon'!$A$1:$S$692</definedName>
    <definedName name="_xlnm.Print_Area" localSheetId="34">'400 Sanitær'!$A$1:$S$381</definedName>
    <definedName name="_xlnm.Print_Area" localSheetId="29">'beskrivelse hvert tiltak'!$A$1:$S$245</definedName>
    <definedName name="_xlnm.Print_Area" localSheetId="30">Generelt!$A$1:$S$230</definedName>
    <definedName name="_xlnm.Print_Area" localSheetId="16">Grunndata!$A$2:$AA$155</definedName>
    <definedName name="_xlnm.Print_Area" localSheetId="17">'ikke bruk'!$A$2:$H$84</definedName>
    <definedName name="_xlnm.Print_Area" localSheetId="18">'ikke bruk2'!$B$4:$I$101</definedName>
    <definedName name="_xlnm.Print_Area" localSheetId="19">'ikke bruk3'!$B$2:$I$2,'ikke bruk3'!$B$65:$I$140,'ikke bruk3'!$B$37:$X$65</definedName>
    <definedName name="_xlnm.Print_Area" localSheetId="26">'ikke bruk5'!#REF!,'ikke bruk5'!$B$80:$I$104,'ikke bruk5'!$B$64:$X$80</definedName>
    <definedName name="_xlnm.Print_Area" localSheetId="27">'ikke bruk6'!$B$3:$I$66</definedName>
    <definedName name="_xlnm.Print_Area" localSheetId="28">'Mal nytt tiltak '!$A$1:$S$158</definedName>
    <definedName name="Z_2BB7D64C_28BA_4105_842E_1A936A8D54DD_.wvu.Cols" localSheetId="23" hidden="1">'009'!#REF!</definedName>
    <definedName name="Z_2BB7D64C_28BA_4105_842E_1A936A8D54DD_.wvu.Cols" localSheetId="24" hidden="1">'010'!#REF!</definedName>
    <definedName name="Z_2BB7D64C_28BA_4105_842E_1A936A8D54DD_.wvu.Cols" localSheetId="17" hidden="1">'ikke bruk'!#REF!</definedName>
    <definedName name="Z_2BB7D64C_28BA_4105_842E_1A936A8D54DD_.wvu.Cols" localSheetId="18" hidden="1">'ikke bruk2'!#REF!</definedName>
    <definedName name="Z_2BB7D64C_28BA_4105_842E_1A936A8D54DD_.wvu.Cols" localSheetId="27" hidden="1">'ikke bruk6'!#REF!</definedName>
    <definedName name="Z_2BB7D64C_28BA_4105_842E_1A936A8D54DD_.wvu.PrintArea" localSheetId="23" hidden="1">'009'!$C$4:$G$77</definedName>
    <definedName name="Z_2BB7D64C_28BA_4105_842E_1A936A8D54DD_.wvu.PrintArea" localSheetId="24" hidden="1">'010'!$C$4:$G$77</definedName>
    <definedName name="Z_2BB7D64C_28BA_4105_842E_1A936A8D54DD_.wvu.PrintArea" localSheetId="17" hidden="1">'ikke bruk'!#REF!</definedName>
    <definedName name="Z_2BB7D64C_28BA_4105_842E_1A936A8D54DD_.wvu.PrintArea" localSheetId="18" hidden="1">'ikke bruk2'!#REF!</definedName>
    <definedName name="Z_2BB7D64C_28BA_4105_842E_1A936A8D54DD_.wvu.PrintArea" localSheetId="27" hidden="1">'ikke bruk6'!#REF!</definedName>
    <definedName name="Z_95F79A85_163E_482B_B440_303D40031F48_.wvu.Cols" localSheetId="23" hidden="1">'009'!$B:$I,'009'!$Y:$AH</definedName>
    <definedName name="Z_95F79A85_163E_482B_B440_303D40031F48_.wvu.Cols" localSheetId="24" hidden="1">'010'!$B:$I,'010'!$Y:$AH</definedName>
    <definedName name="Z_95F79A85_163E_482B_B440_303D40031F48_.wvu.Cols" localSheetId="17" hidden="1">'ikke bruk'!$A:$H,'ikke bruk'!$X:$AG</definedName>
    <definedName name="Z_95F79A85_163E_482B_B440_303D40031F48_.wvu.Cols" localSheetId="18" hidden="1">'ikke bruk2'!$B:$I,'ikke bruk2'!$Y:$AH</definedName>
    <definedName name="Z_95F79A85_163E_482B_B440_303D40031F48_.wvu.Cols" localSheetId="27" hidden="1">'ikke bruk6'!$B:$I,'ikke bruk6'!$Y:$AH</definedName>
    <definedName name="Z_95F79A85_163E_482B_B440_303D40031F48_.wvu.PrintArea" localSheetId="23" hidden="1">'009'!$C$4:$G$77</definedName>
    <definedName name="Z_95F79A85_163E_482B_B440_303D40031F48_.wvu.PrintArea" localSheetId="24" hidden="1">'010'!$C$4:$G$77</definedName>
    <definedName name="Z_95F79A85_163E_482B_B440_303D40031F48_.wvu.PrintArea" localSheetId="17" hidden="1">'ikke bruk'!#REF!</definedName>
    <definedName name="Z_95F79A85_163E_482B_B440_303D40031F48_.wvu.PrintArea" localSheetId="18" hidden="1">'ikke bruk2'!#REF!</definedName>
    <definedName name="Z_95F79A85_163E_482B_B440_303D40031F48_.wvu.PrintArea" localSheetId="27" hidden="1">'ikke bruk6'!#REF!</definedName>
    <definedName name="Z_B3CC6716_B0D5_47EF_8E63_31BFB5BD2D58_.wvu.Cols" localSheetId="20" hidden="1">'005'!$J:$X</definedName>
    <definedName name="Z_B3CC6716_B0D5_47EF_8E63_31BFB5BD2D58_.wvu.Cols" localSheetId="21" hidden="1">'006'!$J:$X</definedName>
    <definedName name="Z_B3CC6716_B0D5_47EF_8E63_31BFB5BD2D58_.wvu.Cols" localSheetId="22" hidden="1">'007'!$J:$X</definedName>
    <definedName name="Z_B3CC6716_B0D5_47EF_8E63_31BFB5BD2D58_.wvu.PrintArea" localSheetId="20" hidden="1">'005'!$B$3:$I$81,'005'!$B$159:$I$234,'005'!$B$143:$X$159</definedName>
    <definedName name="Z_B3CC6716_B0D5_47EF_8E63_31BFB5BD2D58_.wvu.PrintArea" localSheetId="21" hidden="1">'006'!$B$3:$I$81,'006'!$B$159:$I$234,'006'!$B$143:$X$159</definedName>
    <definedName name="Z_B3CC6716_B0D5_47EF_8E63_31BFB5BD2D58_.wvu.PrintArea" localSheetId="22" hidden="1">'007'!$B$3:$I$81,'007'!$B$159:$I$234,'007'!$B$143:$X$159</definedName>
    <definedName name="Z_B3CC6716_B0D5_47EF_8E63_31BFB5BD2D58_.wvu.PrintArea" localSheetId="23" hidden="1">'009'!$B$4:$I$434</definedName>
    <definedName name="Z_B3CC6716_B0D5_47EF_8E63_31BFB5BD2D58_.wvu.PrintArea" localSheetId="24" hidden="1">'010'!$B$4:$I$190</definedName>
    <definedName name="Z_B3CC6716_B0D5_47EF_8E63_31BFB5BD2D58_.wvu.PrintArea" localSheetId="16" hidden="1">Grunndata!$A$2:$AA$155</definedName>
    <definedName name="Z_B3CC6716_B0D5_47EF_8E63_31BFB5BD2D58_.wvu.PrintArea" localSheetId="17" hidden="1">'ikke bruk'!$A$2:$H$84</definedName>
    <definedName name="Z_B3CC6716_B0D5_47EF_8E63_31BFB5BD2D58_.wvu.PrintArea" localSheetId="18" hidden="1">'ikke bruk2'!$B$4:$I$101</definedName>
    <definedName name="Z_B3CC6716_B0D5_47EF_8E63_31BFB5BD2D58_.wvu.PrintArea" localSheetId="19" hidden="1">'ikke bruk3'!$B$2:$I$2,'ikke bruk3'!$B$65:$I$140,'ikke bruk3'!$B$37:$X$65</definedName>
    <definedName name="Z_B3CC6716_B0D5_47EF_8E63_31BFB5BD2D58_.wvu.PrintArea" localSheetId="27" hidden="1">'ikke bruk6'!$B$3:$I$66</definedName>
    <definedName name="Z_B3CC6716_B0D5_47EF_8E63_31BFB5BD2D58_.wvu.Rows" localSheetId="20" hidden="1">'005'!$4:$79,'005'!$160:$233</definedName>
    <definedName name="Z_B3CC6716_B0D5_47EF_8E63_31BFB5BD2D58_.wvu.Rows" localSheetId="21" hidden="1">'006'!$4:$79,'006'!$160:$233</definedName>
    <definedName name="Z_B3CC6716_B0D5_47EF_8E63_31BFB5BD2D58_.wvu.Rows" localSheetId="22" hidden="1">'007'!$4:$79,'007'!$160:$233</definedName>
    <definedName name="Z_B3CC6716_B0D5_47EF_8E63_31BFB5BD2D58_.wvu.Rows" localSheetId="23" hidden="1">'009'!$4:$79,'009'!$147:$222,'009'!$225:$435</definedName>
    <definedName name="Z_B3CC6716_B0D5_47EF_8E63_31BFB5BD2D58_.wvu.Rows" localSheetId="24" hidden="1">'010'!$4:$79</definedName>
    <definedName name="Z_B3CC6716_B0D5_47EF_8E63_31BFB5BD2D58_.wvu.Rows" localSheetId="19" hidden="1">'ikke bruk3'!$65:$140</definedName>
    <definedName name="Z_B3CC6716_B0D5_47EF_8E63_31BFB5BD2D58_.wvu.Rows" localSheetId="25" hidden="1">'ikke bruk4'!$4:$31,'ikke bruk4'!$34:$61,'ikke bruk4'!$64:$139</definedName>
    <definedName name="Z_B3CC6716_B0D5_47EF_8E63_31BFB5BD2D58_.wvu.Rows" localSheetId="26" hidden="1">'ikke bruk5'!$4:$30</definedName>
    <definedName name="Z_D5E28DA9_FD5D_4525_907A_84FCFD2ABF37_.wvu.PrintArea" localSheetId="23" hidden="1">'009'!$B$4:$I$434</definedName>
    <definedName name="Z_D5E28DA9_FD5D_4525_907A_84FCFD2ABF37_.wvu.PrintArea" localSheetId="24" hidden="1">'010'!$B$4:$I$190</definedName>
    <definedName name="Z_D5E28DA9_FD5D_4525_907A_84FCFD2ABF37_.wvu.PrintArea" localSheetId="17" hidden="1">'ikke bruk'!$A$2:$H$84</definedName>
    <definedName name="Z_D5E28DA9_FD5D_4525_907A_84FCFD2ABF37_.wvu.PrintArea" localSheetId="18" hidden="1">'ikke bruk2'!$B$4:$I$101</definedName>
    <definedName name="Z_D5E28DA9_FD5D_4525_907A_84FCFD2ABF37_.wvu.PrintArea" localSheetId="27" hidden="1">'ikke bruk6'!$B$3:$I$66</definedName>
  </definedNames>
  <calcPr calcId="191029"/>
  <customWorkbookViews>
    <customWorkbookView name="info ark" guid="{A6782FE9-B685-414A-AE7C-88DCECE46F98}" includePrintSettings="0" includeHiddenRowCol="0" xWindow="7" yWindow="41" windowWidth="853" windowHeight="924" activeSheetId="34" showComments="commIndAndComment"/>
    <customWorkbookView name="Iver - Personlig visning" guid="{95F79A85-163E-482B-B440-303D40031F48}" mergeInterval="0" personalView="1" xWindow="13" yWindow="31" windowWidth="853" windowHeight="924" tabRatio="692" activeSheetId="3"/>
    <customWorkbookView name="1" guid="{2BB7D64C-28BA-4105-842E-1A936A8D54DD}" xWindow="7" yWindow="41" windowWidth="853" windowHeight="924" activeSheetId="3"/>
    <customWorkbookView name="tiltak" guid="{D5E28DA9-FD5D-4525-907A-84FCFD2ABF37}" includeHiddenRowCol="0" maximized="1" windowWidth="1920" windowHeight="975" tabRatio="909" activeSheetId="4"/>
    <customWorkbookView name="2" guid="{B3CC6716-B0D5-47EF-8E63-31BFB5BD2D58}" xWindow="9" yWindow="31" windowWidth="788" windowHeight="575" tabRatio="909" activeSheetId="29" showComments="commIndAndComment"/>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4" i="111" l="1"/>
  <c r="F23" i="111"/>
  <c r="F22" i="111"/>
  <c r="D20" i="111" s="1"/>
  <c r="B20" i="111"/>
  <c r="D18" i="111"/>
  <c r="F24" i="110"/>
  <c r="F23" i="110"/>
  <c r="F22" i="110"/>
  <c r="D20" i="110"/>
  <c r="D26" i="110" s="1"/>
  <c r="B4" i="110" s="1"/>
  <c r="B20" i="110"/>
  <c r="D18" i="110"/>
  <c r="F24" i="109"/>
  <c r="F23" i="109"/>
  <c r="F22" i="109"/>
  <c r="D20" i="109" s="1"/>
  <c r="B20" i="109"/>
  <c r="D18" i="109"/>
  <c r="D26" i="109" s="1"/>
  <c r="B4" i="109" s="1"/>
  <c r="F24" i="108"/>
  <c r="F23" i="108"/>
  <c r="D20" i="108" s="1"/>
  <c r="F22" i="108"/>
  <c r="B20" i="108"/>
  <c r="D18" i="108"/>
  <c r="F24" i="107"/>
  <c r="F23" i="107"/>
  <c r="F22" i="107"/>
  <c r="D20" i="107"/>
  <c r="D26" i="107" s="1"/>
  <c r="B4" i="107" s="1"/>
  <c r="B20" i="107"/>
  <c r="D18" i="107"/>
  <c r="F24" i="106"/>
  <c r="F23" i="106"/>
  <c r="F22" i="106"/>
  <c r="D20" i="106" s="1"/>
  <c r="B20" i="106"/>
  <c r="D18" i="106"/>
  <c r="F24" i="105"/>
  <c r="F23" i="105"/>
  <c r="F22" i="105"/>
  <c r="D20" i="105" s="1"/>
  <c r="B20" i="105"/>
  <c r="D18" i="105"/>
  <c r="D26" i="105" s="1"/>
  <c r="B4" i="105" s="1"/>
  <c r="F24" i="104"/>
  <c r="F23" i="104"/>
  <c r="F22" i="104"/>
  <c r="D20" i="104" s="1"/>
  <c r="B20" i="104"/>
  <c r="D18" i="104"/>
  <c r="D26" i="104" s="1"/>
  <c r="B4" i="104"/>
  <c r="F24" i="103"/>
  <c r="F23" i="103"/>
  <c r="F22" i="103"/>
  <c r="D20" i="103" s="1"/>
  <c r="B20" i="103"/>
  <c r="D18" i="103"/>
  <c r="F24" i="102"/>
  <c r="F23" i="102"/>
  <c r="F22" i="102"/>
  <c r="D20" i="102" s="1"/>
  <c r="B20" i="102"/>
  <c r="D18" i="102"/>
  <c r="D26" i="102" s="1"/>
  <c r="B4" i="102" s="1"/>
  <c r="F24" i="101"/>
  <c r="F23" i="101"/>
  <c r="F22" i="101"/>
  <c r="D20" i="101" s="1"/>
  <c r="B20" i="101"/>
  <c r="D18" i="101"/>
  <c r="F24" i="99"/>
  <c r="F23" i="99"/>
  <c r="F22" i="99"/>
  <c r="D20" i="99"/>
  <c r="D26" i="99" s="1"/>
  <c r="B4" i="99" s="1"/>
  <c r="B20" i="99"/>
  <c r="D18" i="99"/>
  <c r="D26" i="78"/>
  <c r="B4" i="78"/>
  <c r="B11" i="78"/>
  <c r="B14" i="78"/>
  <c r="C14" i="109" l="1"/>
  <c r="AB13" i="109"/>
  <c r="X13" i="109"/>
  <c r="T13" i="109"/>
  <c r="P13" i="109"/>
  <c r="L13" i="109"/>
  <c r="H13" i="109"/>
  <c r="F14" i="109"/>
  <c r="B14" i="109"/>
  <c r="AA13" i="109"/>
  <c r="W13" i="109"/>
  <c r="S13" i="109"/>
  <c r="O13" i="109"/>
  <c r="K13" i="109"/>
  <c r="G13" i="109"/>
  <c r="D14" i="109"/>
  <c r="AC13" i="109"/>
  <c r="U13" i="109"/>
  <c r="Q13" i="109"/>
  <c r="I13" i="109"/>
  <c r="B9" i="109"/>
  <c r="E14" i="109"/>
  <c r="AD13" i="109"/>
  <c r="Z13" i="109"/>
  <c r="V13" i="109"/>
  <c r="R13" i="109"/>
  <c r="N13" i="109"/>
  <c r="J13" i="109"/>
  <c r="B11" i="109"/>
  <c r="Y13" i="109"/>
  <c r="M13" i="109"/>
  <c r="D14" i="107"/>
  <c r="AC13" i="107"/>
  <c r="Y13" i="107"/>
  <c r="U13" i="107"/>
  <c r="Q13" i="107"/>
  <c r="M13" i="107"/>
  <c r="I13" i="107"/>
  <c r="B9" i="107"/>
  <c r="F14" i="107"/>
  <c r="B14" i="107"/>
  <c r="W13" i="107"/>
  <c r="O13" i="107"/>
  <c r="G13" i="107"/>
  <c r="AD13" i="107"/>
  <c r="V13" i="107"/>
  <c r="R13" i="107"/>
  <c r="N13" i="107"/>
  <c r="J13" i="107"/>
  <c r="B11" i="107"/>
  <c r="C14" i="107"/>
  <c r="AB13" i="107"/>
  <c r="X13" i="107"/>
  <c r="T13" i="107"/>
  <c r="P13" i="107"/>
  <c r="L13" i="107"/>
  <c r="H13" i="107"/>
  <c r="AA13" i="107"/>
  <c r="S13" i="107"/>
  <c r="K13" i="107"/>
  <c r="E14" i="107"/>
  <c r="Z13" i="107"/>
  <c r="D26" i="108"/>
  <c r="B4" i="108" s="1"/>
  <c r="D14" i="110"/>
  <c r="AC13" i="110"/>
  <c r="Y13" i="110"/>
  <c r="U13" i="110"/>
  <c r="Q13" i="110"/>
  <c r="M13" i="110"/>
  <c r="I13" i="110"/>
  <c r="B9" i="110"/>
  <c r="C14" i="110"/>
  <c r="AB13" i="110"/>
  <c r="X13" i="110"/>
  <c r="T13" i="110"/>
  <c r="P13" i="110"/>
  <c r="L13" i="110"/>
  <c r="H13" i="110"/>
  <c r="AD13" i="110"/>
  <c r="R13" i="110"/>
  <c r="J13" i="110"/>
  <c r="F14" i="110"/>
  <c r="B14" i="110"/>
  <c r="AA13" i="110"/>
  <c r="W13" i="110"/>
  <c r="S13" i="110"/>
  <c r="O13" i="110"/>
  <c r="K13" i="110"/>
  <c r="G13" i="110"/>
  <c r="E14" i="110"/>
  <c r="Z13" i="110"/>
  <c r="V13" i="110"/>
  <c r="N13" i="110"/>
  <c r="B11" i="110"/>
  <c r="D26" i="111"/>
  <c r="B4" i="111" s="1"/>
  <c r="E14" i="105"/>
  <c r="AD13" i="105"/>
  <c r="Z13" i="105"/>
  <c r="V13" i="105"/>
  <c r="R13" i="105"/>
  <c r="N13" i="105"/>
  <c r="J13" i="105"/>
  <c r="B11" i="105"/>
  <c r="D14" i="105"/>
  <c r="AC13" i="105"/>
  <c r="Y13" i="105"/>
  <c r="U13" i="105"/>
  <c r="Q13" i="105"/>
  <c r="M13" i="105"/>
  <c r="I13" i="105"/>
  <c r="B9" i="105"/>
  <c r="C14" i="105"/>
  <c r="AB13" i="105"/>
  <c r="X13" i="105"/>
  <c r="T13" i="105"/>
  <c r="P13" i="105"/>
  <c r="B14" i="105"/>
  <c r="O13" i="105"/>
  <c r="G13" i="105"/>
  <c r="AA13" i="105"/>
  <c r="L13" i="105"/>
  <c r="W13" i="105"/>
  <c r="K13" i="105"/>
  <c r="F14" i="105"/>
  <c r="S13" i="105"/>
  <c r="H13" i="105"/>
  <c r="E14" i="104"/>
  <c r="AD13" i="104"/>
  <c r="Z13" i="104"/>
  <c r="V13" i="104"/>
  <c r="R13" i="104"/>
  <c r="N13" i="104"/>
  <c r="J13" i="104"/>
  <c r="B11" i="104"/>
  <c r="D14" i="104"/>
  <c r="AC13" i="104"/>
  <c r="Y13" i="104"/>
  <c r="U13" i="104"/>
  <c r="Q13" i="104"/>
  <c r="M13" i="104"/>
  <c r="I13" i="104"/>
  <c r="B9" i="104"/>
  <c r="L13" i="104"/>
  <c r="T13" i="104"/>
  <c r="AB13" i="104"/>
  <c r="G13" i="104"/>
  <c r="O13" i="104"/>
  <c r="W13" i="104"/>
  <c r="B14" i="104"/>
  <c r="D26" i="103"/>
  <c r="B4" i="103" s="1"/>
  <c r="H13" i="104"/>
  <c r="P13" i="104"/>
  <c r="X13" i="104"/>
  <c r="C14" i="104"/>
  <c r="K13" i="104"/>
  <c r="S13" i="104"/>
  <c r="AA13" i="104"/>
  <c r="F14" i="104"/>
  <c r="D26" i="106"/>
  <c r="B4" i="106" s="1"/>
  <c r="D26" i="101"/>
  <c r="B4" i="101" s="1"/>
  <c r="E14" i="102"/>
  <c r="AD13" i="102"/>
  <c r="Z13" i="102"/>
  <c r="V13" i="102"/>
  <c r="R13" i="102"/>
  <c r="N13" i="102"/>
  <c r="J13" i="102"/>
  <c r="B11" i="102"/>
  <c r="F14" i="102"/>
  <c r="W13" i="102"/>
  <c r="G13" i="102"/>
  <c r="D14" i="102"/>
  <c r="AC13" i="102"/>
  <c r="Y13" i="102"/>
  <c r="U13" i="102"/>
  <c r="Q13" i="102"/>
  <c r="M13" i="102"/>
  <c r="I13" i="102"/>
  <c r="B9" i="102"/>
  <c r="C14" i="102"/>
  <c r="AB13" i="102"/>
  <c r="X13" i="102"/>
  <c r="T13" i="102"/>
  <c r="P13" i="102"/>
  <c r="L13" i="102"/>
  <c r="H13" i="102"/>
  <c r="B14" i="102"/>
  <c r="AA13" i="102"/>
  <c r="S13" i="102"/>
  <c r="O13" i="102"/>
  <c r="K13" i="102"/>
  <c r="D14" i="99"/>
  <c r="AC13" i="99"/>
  <c r="Y13" i="99"/>
  <c r="U13" i="99"/>
  <c r="Q13" i="99"/>
  <c r="M13" i="99"/>
  <c r="I13" i="99"/>
  <c r="B9" i="99"/>
  <c r="C14" i="99"/>
  <c r="AB13" i="99"/>
  <c r="X13" i="99"/>
  <c r="T13" i="99"/>
  <c r="P13" i="99"/>
  <c r="L13" i="99"/>
  <c r="H13" i="99"/>
  <c r="F14" i="99"/>
  <c r="B14" i="99"/>
  <c r="AA13" i="99"/>
  <c r="W13" i="99"/>
  <c r="S13" i="99"/>
  <c r="O13" i="99"/>
  <c r="K13" i="99"/>
  <c r="G13" i="99"/>
  <c r="E14" i="99"/>
  <c r="AD13" i="99"/>
  <c r="Z13" i="99"/>
  <c r="V13" i="99"/>
  <c r="R13" i="99"/>
  <c r="N13" i="99"/>
  <c r="J13" i="99"/>
  <c r="B11" i="99"/>
  <c r="E14" i="111" l="1"/>
  <c r="AD13" i="111"/>
  <c r="Z13" i="111"/>
  <c r="V13" i="111"/>
  <c r="R13" i="111"/>
  <c r="N13" i="111"/>
  <c r="J13" i="111"/>
  <c r="B11" i="111"/>
  <c r="D14" i="111"/>
  <c r="AC13" i="111"/>
  <c r="Y13" i="111"/>
  <c r="U13" i="111"/>
  <c r="Q13" i="111"/>
  <c r="M13" i="111"/>
  <c r="I13" i="111"/>
  <c r="B9" i="111"/>
  <c r="F14" i="111"/>
  <c r="O13" i="111"/>
  <c r="C14" i="111"/>
  <c r="AB13" i="111"/>
  <c r="X13" i="111"/>
  <c r="T13" i="111"/>
  <c r="P13" i="111"/>
  <c r="L13" i="111"/>
  <c r="H13" i="111"/>
  <c r="B14" i="111"/>
  <c r="AA13" i="111"/>
  <c r="W13" i="111"/>
  <c r="S13" i="111"/>
  <c r="K13" i="111"/>
  <c r="G13" i="111"/>
  <c r="F14" i="108"/>
  <c r="E14" i="108"/>
  <c r="AD13" i="108"/>
  <c r="Z13" i="108"/>
  <c r="V13" i="108"/>
  <c r="R13" i="108"/>
  <c r="N13" i="108"/>
  <c r="J13" i="108"/>
  <c r="B11" i="108"/>
  <c r="C14" i="108"/>
  <c r="X13" i="108"/>
  <c r="P13" i="108"/>
  <c r="B14" i="108"/>
  <c r="W13" i="108"/>
  <c r="O13" i="108"/>
  <c r="G13" i="108"/>
  <c r="D14" i="108"/>
  <c r="AC13" i="108"/>
  <c r="Y13" i="108"/>
  <c r="U13" i="108"/>
  <c r="Q13" i="108"/>
  <c r="M13" i="108"/>
  <c r="I13" i="108"/>
  <c r="B9" i="108"/>
  <c r="AB13" i="108"/>
  <c r="T13" i="108"/>
  <c r="L13" i="108"/>
  <c r="H13" i="108"/>
  <c r="AA13" i="108"/>
  <c r="S13" i="108"/>
  <c r="K13" i="108"/>
  <c r="E14" i="106"/>
  <c r="AD13" i="106"/>
  <c r="Z13" i="106"/>
  <c r="V13" i="106"/>
  <c r="R13" i="106"/>
  <c r="N13" i="106"/>
  <c r="J13" i="106"/>
  <c r="B11" i="106"/>
  <c r="D14" i="106"/>
  <c r="AC13" i="106"/>
  <c r="Y13" i="106"/>
  <c r="U13" i="106"/>
  <c r="Q13" i="106"/>
  <c r="M13" i="106"/>
  <c r="I13" i="106"/>
  <c r="B9" i="106"/>
  <c r="C14" i="106"/>
  <c r="AB13" i="106"/>
  <c r="X13" i="106"/>
  <c r="T13" i="106"/>
  <c r="P13" i="106"/>
  <c r="L13" i="106"/>
  <c r="H13" i="106"/>
  <c r="W13" i="106"/>
  <c r="G13" i="106"/>
  <c r="F14" i="106"/>
  <c r="S13" i="106"/>
  <c r="B14" i="106"/>
  <c r="O13" i="106"/>
  <c r="AA13" i="106"/>
  <c r="K13" i="106"/>
  <c r="E14" i="103"/>
  <c r="AD13" i="103"/>
  <c r="Z13" i="103"/>
  <c r="V13" i="103"/>
  <c r="R13" i="103"/>
  <c r="N13" i="103"/>
  <c r="J13" i="103"/>
  <c r="B11" i="103"/>
  <c r="D14" i="103"/>
  <c r="AC13" i="103"/>
  <c r="Y13" i="103"/>
  <c r="U13" i="103"/>
  <c r="Q13" i="103"/>
  <c r="M13" i="103"/>
  <c r="I13" i="103"/>
  <c r="B9" i="103"/>
  <c r="B14" i="103"/>
  <c r="W13" i="103"/>
  <c r="O13" i="103"/>
  <c r="G13" i="103"/>
  <c r="AB13" i="103"/>
  <c r="T13" i="103"/>
  <c r="L13" i="103"/>
  <c r="F14" i="103"/>
  <c r="AA13" i="103"/>
  <c r="S13" i="103"/>
  <c r="K13" i="103"/>
  <c r="C14" i="103"/>
  <c r="X13" i="103"/>
  <c r="P13" i="103"/>
  <c r="H13" i="103"/>
  <c r="E14" i="101"/>
  <c r="AD13" i="101"/>
  <c r="Z13" i="101"/>
  <c r="V13" i="101"/>
  <c r="R13" i="101"/>
  <c r="N13" i="101"/>
  <c r="J13" i="101"/>
  <c r="B11" i="101"/>
  <c r="AA13" i="101"/>
  <c r="S13" i="101"/>
  <c r="K13" i="101"/>
  <c r="D14" i="101"/>
  <c r="AC13" i="101"/>
  <c r="Y13" i="101"/>
  <c r="U13" i="101"/>
  <c r="Q13" i="101"/>
  <c r="M13" i="101"/>
  <c r="I13" i="101"/>
  <c r="B9" i="101"/>
  <c r="C14" i="101"/>
  <c r="AB13" i="101"/>
  <c r="X13" i="101"/>
  <c r="T13" i="101"/>
  <c r="P13" i="101"/>
  <c r="L13" i="101"/>
  <c r="H13" i="101"/>
  <c r="F14" i="101"/>
  <c r="B14" i="101"/>
  <c r="W13" i="101"/>
  <c r="O13" i="101"/>
  <c r="G13" i="101"/>
  <c r="F24" i="78" l="1"/>
  <c r="F23" i="78"/>
  <c r="F22" i="78"/>
  <c r="B20" i="78"/>
  <c r="D18" i="78"/>
  <c r="D20" i="78" l="1"/>
  <c r="E14" i="78" l="1"/>
  <c r="AD13" i="78"/>
  <c r="Z13" i="78"/>
  <c r="V13" i="78"/>
  <c r="R13" i="78"/>
  <c r="N13" i="78"/>
  <c r="J13" i="78"/>
  <c r="D14" i="78"/>
  <c r="AC13" i="78"/>
  <c r="Y13" i="78"/>
  <c r="U13" i="78"/>
  <c r="Q13" i="78"/>
  <c r="M13" i="78"/>
  <c r="I13" i="78"/>
  <c r="B9" i="78"/>
  <c r="C14" i="78"/>
  <c r="AB13" i="78"/>
  <c r="X13" i="78"/>
  <c r="T13" i="78"/>
  <c r="P13" i="78"/>
  <c r="L13" i="78"/>
  <c r="H13" i="78"/>
  <c r="AA13" i="78"/>
  <c r="K13" i="78"/>
  <c r="F14" i="78"/>
  <c r="S13" i="78"/>
  <c r="W13" i="78"/>
  <c r="G13" i="78"/>
  <c r="O13" i="78"/>
  <c r="G103" i="31" l="1"/>
  <c r="F103" i="31"/>
  <c r="E103" i="31"/>
  <c r="G102" i="31"/>
  <c r="F102" i="31"/>
  <c r="E102" i="31"/>
  <c r="O101" i="31"/>
  <c r="J101" i="31"/>
  <c r="I101" i="31"/>
  <c r="H101" i="31"/>
  <c r="K101" i="31" s="1"/>
  <c r="O100" i="31"/>
  <c r="J100" i="31"/>
  <c r="I100" i="31"/>
  <c r="H100" i="31"/>
  <c r="K100" i="31" s="1"/>
  <c r="C100" i="31"/>
  <c r="O99" i="31"/>
  <c r="N99" i="31"/>
  <c r="J99" i="31"/>
  <c r="K99" i="31" s="1"/>
  <c r="I99" i="31"/>
  <c r="H99" i="31"/>
  <c r="O98" i="31"/>
  <c r="N98" i="31"/>
  <c r="J98" i="31"/>
  <c r="I98" i="31"/>
  <c r="H98" i="31"/>
  <c r="I103" i="31" l="1"/>
  <c r="J102" i="31"/>
  <c r="H103" i="31"/>
  <c r="J103" i="31"/>
  <c r="H102" i="31"/>
  <c r="K98" i="31"/>
  <c r="I102" i="31"/>
  <c r="J22" i="31"/>
  <c r="I22" i="31"/>
  <c r="H22" i="31"/>
  <c r="H16" i="31"/>
  <c r="R11" i="31"/>
  <c r="M16" i="31" s="1"/>
  <c r="L22" i="31" s="1"/>
  <c r="O11" i="31"/>
  <c r="Q11" i="31" s="1"/>
  <c r="I16" i="31" s="1"/>
  <c r="J16" i="31" s="1"/>
  <c r="P16" i="31" s="1"/>
  <c r="K103" i="31" l="1"/>
  <c r="K102" i="31"/>
  <c r="O102" i="31" l="1"/>
  <c r="N102" i="31"/>
  <c r="O103" i="31"/>
  <c r="N103" i="31"/>
  <c r="G45" i="31" l="1"/>
  <c r="M51" i="31" l="1"/>
  <c r="G42" i="31" l="1"/>
  <c r="G43" i="31"/>
  <c r="G44" i="31"/>
  <c r="M52" i="31" l="1"/>
  <c r="M76" i="31"/>
  <c r="M77" i="31"/>
  <c r="H51" i="31"/>
  <c r="G41" i="31" l="1"/>
  <c r="B43" i="31"/>
  <c r="B42" i="31"/>
  <c r="B40" i="31"/>
  <c r="B41" i="31"/>
  <c r="G82" i="31" l="1"/>
  <c r="F82" i="31"/>
  <c r="E82" i="31"/>
  <c r="G81" i="31"/>
  <c r="F81" i="31"/>
  <c r="E81" i="31"/>
  <c r="J80" i="31"/>
  <c r="I80" i="31"/>
  <c r="H80" i="31"/>
  <c r="J79" i="31"/>
  <c r="I79" i="31"/>
  <c r="H79" i="31"/>
  <c r="C79" i="31"/>
  <c r="N78" i="31"/>
  <c r="J78" i="31"/>
  <c r="I78" i="31"/>
  <c r="H78" i="31"/>
  <c r="J77" i="31"/>
  <c r="I77" i="31"/>
  <c r="H77" i="31"/>
  <c r="J76" i="31"/>
  <c r="I76" i="31"/>
  <c r="H76" i="31"/>
  <c r="G56" i="31"/>
  <c r="F56" i="31"/>
  <c r="E56" i="31"/>
  <c r="G55" i="31"/>
  <c r="F55" i="31"/>
  <c r="E55" i="31"/>
  <c r="J54" i="31"/>
  <c r="I54" i="31"/>
  <c r="H54" i="31"/>
  <c r="J53" i="31"/>
  <c r="I53" i="31"/>
  <c r="H53" i="31"/>
  <c r="C53" i="31"/>
  <c r="J52" i="31"/>
  <c r="I52" i="31"/>
  <c r="H52" i="31"/>
  <c r="J51" i="31"/>
  <c r="I51" i="31"/>
  <c r="H82" i="31" l="1"/>
  <c r="K76" i="31"/>
  <c r="K51" i="31"/>
  <c r="K79" i="31"/>
  <c r="H56" i="31"/>
  <c r="K77" i="31"/>
  <c r="N77" i="31" s="1"/>
  <c r="K80" i="31"/>
  <c r="K54" i="31"/>
  <c r="I82" i="31"/>
  <c r="K78" i="31"/>
  <c r="H81" i="31"/>
  <c r="J81" i="31"/>
  <c r="J82" i="31"/>
  <c r="I81" i="31"/>
  <c r="H55" i="31"/>
  <c r="K53" i="31"/>
  <c r="I56" i="31"/>
  <c r="J56" i="31"/>
  <c r="K52" i="31"/>
  <c r="N52" i="31" s="1"/>
  <c r="J55" i="31"/>
  <c r="I55" i="31"/>
  <c r="K56" i="31" l="1"/>
  <c r="K55" i="31"/>
  <c r="N55" i="31" s="1"/>
  <c r="N51" i="31"/>
  <c r="N76" i="31"/>
  <c r="K82" i="31"/>
  <c r="K81" i="31"/>
  <c r="F103" i="74" l="1"/>
  <c r="L103" i="74" s="1"/>
  <c r="F44" i="74"/>
  <c r="L44" i="74" s="1"/>
  <c r="F44" i="70"/>
  <c r="L44" i="70" s="1"/>
  <c r="O56" i="31"/>
  <c r="O55" i="31"/>
  <c r="O82" i="31"/>
  <c r="N82" i="31"/>
  <c r="O81" i="31"/>
  <c r="N81" i="31"/>
  <c r="N56" i="31"/>
  <c r="D21" i="41" l="1"/>
  <c r="F21" i="41" s="1"/>
  <c r="AJ30" i="41"/>
  <c r="H27" i="41"/>
  <c r="H26" i="41"/>
  <c r="H25" i="41"/>
  <c r="D23" i="41"/>
  <c r="F23" i="41" l="1"/>
  <c r="F29" i="41" s="1"/>
  <c r="F30" i="41" s="1"/>
  <c r="D4" i="41" s="1"/>
  <c r="AF14" i="41" l="1"/>
  <c r="AB14" i="41"/>
  <c r="X14" i="41"/>
  <c r="T14" i="41"/>
  <c r="P14" i="41"/>
  <c r="L14" i="41"/>
  <c r="H14" i="41"/>
  <c r="D14" i="41"/>
  <c r="AE14" i="41"/>
  <c r="AA14" i="41"/>
  <c r="W14" i="41"/>
  <c r="S14" i="41"/>
  <c r="O14" i="41"/>
  <c r="K14" i="41"/>
  <c r="G14" i="41"/>
  <c r="D11" i="41"/>
  <c r="AC14" i="41"/>
  <c r="U14" i="41"/>
  <c r="M14" i="41"/>
  <c r="E14" i="41"/>
  <c r="AD14" i="41"/>
  <c r="Z14" i="41"/>
  <c r="V14" i="41"/>
  <c r="R14" i="41"/>
  <c r="N14" i="41"/>
  <c r="J14" i="41"/>
  <c r="F14" i="41"/>
  <c r="D9" i="41"/>
  <c r="Y14" i="41"/>
  <c r="Q14" i="41"/>
  <c r="I14" i="41"/>
  <c r="H37" i="7" l="1"/>
  <c r="H34" i="7"/>
  <c r="F35" i="7"/>
  <c r="G26" i="21"/>
  <c r="G146" i="37"/>
  <c r="G145" i="37"/>
  <c r="D43" i="37" s="1"/>
  <c r="O186" i="21"/>
  <c r="O153" i="21"/>
  <c r="Q163" i="21"/>
  <c r="Q164" i="21"/>
  <c r="Q165" i="21"/>
  <c r="Q166" i="21"/>
  <c r="Q162" i="21"/>
  <c r="I186" i="21"/>
  <c r="E185" i="21"/>
  <c r="J185" i="21" s="1"/>
  <c r="O185" i="21" s="1"/>
  <c r="O154" i="21"/>
  <c r="O155" i="21"/>
  <c r="O156" i="21"/>
  <c r="I182" i="21"/>
  <c r="L182" i="21" s="1"/>
  <c r="E184" i="21"/>
  <c r="J184" i="21" s="1"/>
  <c r="O184" i="21" s="1"/>
  <c r="E183" i="21"/>
  <c r="J183" i="21" s="1"/>
  <c r="E182" i="21"/>
  <c r="J182" i="21" s="1"/>
  <c r="O182" i="21" s="1"/>
  <c r="I183" i="21"/>
  <c r="L183" i="21" s="1"/>
  <c r="F58" i="38"/>
  <c r="D55" i="38"/>
  <c r="D56" i="38" s="1"/>
  <c r="D42" i="38"/>
  <c r="D49" i="38"/>
  <c r="O159" i="21" l="1"/>
  <c r="E187" i="21" s="1"/>
  <c r="J189" i="21" s="1"/>
  <c r="H35" i="7"/>
  <c r="I35" i="7" s="1"/>
  <c r="D60" i="38"/>
  <c r="K183" i="21"/>
  <c r="O183" i="21"/>
  <c r="C8" i="7"/>
  <c r="K186" i="21"/>
  <c r="M183" i="21"/>
  <c r="M182" i="21"/>
  <c r="K182" i="21"/>
  <c r="L186" i="21"/>
  <c r="D42" i="37"/>
  <c r="F72" i="37"/>
  <c r="I149" i="37"/>
  <c r="G154" i="37"/>
  <c r="G149" i="37"/>
  <c r="G144" i="37"/>
  <c r="I98" i="38"/>
  <c r="I96" i="38"/>
  <c r="I94" i="38"/>
  <c r="I83" i="38"/>
  <c r="I81" i="38"/>
  <c r="I79" i="38"/>
  <c r="F55" i="38"/>
  <c r="F53" i="38"/>
  <c r="F48" i="38"/>
  <c r="F46" i="38"/>
  <c r="F41" i="38"/>
  <c r="F39" i="38"/>
  <c r="F37" i="38"/>
  <c r="G28" i="38"/>
  <c r="G27" i="38"/>
  <c r="G26" i="38"/>
  <c r="C24" i="38"/>
  <c r="E22" i="38"/>
  <c r="C22" i="7" l="1"/>
  <c r="I58" i="38"/>
  <c r="M186" i="21"/>
  <c r="I101" i="38"/>
  <c r="I41" i="38"/>
  <c r="I48" i="38"/>
  <c r="E24" i="38"/>
  <c r="E30" i="38" s="1"/>
  <c r="C5" i="38" s="1"/>
  <c r="I86" i="38"/>
  <c r="I61" i="38" l="1"/>
  <c r="I62" i="38" s="1"/>
  <c r="C8" i="38" s="1"/>
  <c r="I111" i="38"/>
  <c r="U15" i="38" l="1"/>
  <c r="AD15" i="38"/>
  <c r="R15" i="38" l="1"/>
  <c r="H15" i="38"/>
  <c r="Q15" i="38"/>
  <c r="AB15" i="38"/>
  <c r="D15" i="38"/>
  <c r="W15" i="38"/>
  <c r="L15" i="38"/>
  <c r="C15" i="38"/>
  <c r="AC15" i="38"/>
  <c r="K15" i="38"/>
  <c r="Y15" i="38"/>
  <c r="Z15" i="38"/>
  <c r="S15" i="38"/>
  <c r="AA15" i="38"/>
  <c r="I15" i="38"/>
  <c r="N15" i="38"/>
  <c r="F15" i="38"/>
  <c r="P15" i="38"/>
  <c r="T15" i="38"/>
  <c r="J15" i="38"/>
  <c r="X15" i="38"/>
  <c r="AE15" i="38"/>
  <c r="E15" i="38"/>
  <c r="G15" i="38"/>
  <c r="M15" i="38"/>
  <c r="V15" i="38"/>
  <c r="C10" i="38"/>
  <c r="C12" i="38"/>
  <c r="O15" i="38"/>
  <c r="E94" i="37"/>
  <c r="F94" i="37"/>
  <c r="G94" i="37"/>
  <c r="L94" i="37"/>
  <c r="M94" i="37"/>
  <c r="E98" i="37"/>
  <c r="F98" i="37"/>
  <c r="G98" i="37"/>
  <c r="L98" i="37"/>
  <c r="M98" i="37"/>
  <c r="E104" i="37"/>
  <c r="H104" i="37" s="1"/>
  <c r="F104" i="37"/>
  <c r="G104" i="37"/>
  <c r="L104" i="37"/>
  <c r="M104" i="37"/>
  <c r="E108" i="37"/>
  <c r="F108" i="37"/>
  <c r="G108" i="37"/>
  <c r="L108" i="37"/>
  <c r="M108" i="37"/>
  <c r="E114" i="37"/>
  <c r="F114" i="37"/>
  <c r="G114" i="37"/>
  <c r="L114" i="37"/>
  <c r="M114" i="37"/>
  <c r="H35" i="21"/>
  <c r="H36" i="21"/>
  <c r="H37" i="21"/>
  <c r="H38" i="21"/>
  <c r="H41" i="21"/>
  <c r="H42" i="21"/>
  <c r="H43" i="21"/>
  <c r="H44" i="21"/>
  <c r="H47" i="21"/>
  <c r="H48" i="21"/>
  <c r="H49" i="21"/>
  <c r="H50" i="21"/>
  <c r="H53" i="21"/>
  <c r="H54" i="21"/>
  <c r="H55" i="21"/>
  <c r="H56" i="21"/>
  <c r="E177" i="21"/>
  <c r="F182" i="21" s="1"/>
  <c r="N178" i="21"/>
  <c r="I184" i="21"/>
  <c r="I185" i="21"/>
  <c r="N189" i="21"/>
  <c r="E208" i="21"/>
  <c r="F217" i="21"/>
  <c r="H114" i="37" l="1"/>
  <c r="H94" i="37"/>
  <c r="L185" i="21"/>
  <c r="K185" i="21"/>
  <c r="P182" i="21"/>
  <c r="Q183" i="21"/>
  <c r="Q182" i="21"/>
  <c r="P183" i="21"/>
  <c r="R183" i="21" s="1"/>
  <c r="P186" i="21"/>
  <c r="L184" i="21"/>
  <c r="K184" i="21"/>
  <c r="I189" i="21"/>
  <c r="K189" i="21" s="1"/>
  <c r="I57" i="21"/>
  <c r="I39" i="21"/>
  <c r="D128" i="37"/>
  <c r="D125" i="37"/>
  <c r="M118" i="37"/>
  <c r="H108" i="37"/>
  <c r="L118" i="37"/>
  <c r="H98" i="37"/>
  <c r="I45" i="21"/>
  <c r="I51" i="21"/>
  <c r="F183" i="21"/>
  <c r="G183" i="21" s="1"/>
  <c r="F204" i="21"/>
  <c r="G204" i="21" s="1"/>
  <c r="G182" i="21"/>
  <c r="O189" i="21"/>
  <c r="F205" i="21"/>
  <c r="G205" i="21" s="1"/>
  <c r="F203" i="21"/>
  <c r="F184" i="21"/>
  <c r="G184" i="21" s="1"/>
  <c r="D45" i="37"/>
  <c r="I114" i="37" l="1"/>
  <c r="E47" i="37"/>
  <c r="E48" i="37" s="1"/>
  <c r="C22" i="37" s="1"/>
  <c r="R182" i="21"/>
  <c r="Q184" i="21"/>
  <c r="M184" i="21"/>
  <c r="L189" i="21"/>
  <c r="P184" i="21"/>
  <c r="R184" i="21" s="1"/>
  <c r="Q189" i="21"/>
  <c r="P185" i="21"/>
  <c r="R185" i="21" s="1"/>
  <c r="Q185" i="21"/>
  <c r="M185" i="21"/>
  <c r="H60" i="21"/>
  <c r="H62" i="21" s="1"/>
  <c r="L62" i="21" s="1"/>
  <c r="C8" i="21" s="1"/>
  <c r="D131" i="37"/>
  <c r="H118" i="37"/>
  <c r="N118" i="37" s="1"/>
  <c r="G187" i="21"/>
  <c r="F187" i="21"/>
  <c r="G203" i="21"/>
  <c r="G208" i="21" s="1"/>
  <c r="F208" i="21"/>
  <c r="C24" i="21"/>
  <c r="P194" i="21" l="1"/>
  <c r="Q194" i="21" s="1"/>
  <c r="Q195" i="21" s="1"/>
  <c r="M189" i="21"/>
  <c r="P189" i="21"/>
  <c r="K190" i="21" l="1"/>
  <c r="Q190" i="21"/>
  <c r="Q191" i="21" s="1"/>
  <c r="C22" i="21" s="1"/>
  <c r="E22" i="21" l="1"/>
  <c r="I99" i="21" l="1"/>
  <c r="I97" i="21"/>
  <c r="I95" i="21"/>
  <c r="I80" i="21"/>
  <c r="I82" i="21"/>
  <c r="I84" i="21"/>
  <c r="F82" i="37"/>
  <c r="F81" i="37"/>
  <c r="F80" i="37"/>
  <c r="F79" i="37"/>
  <c r="F76" i="37"/>
  <c r="F75" i="37"/>
  <c r="F74" i="37"/>
  <c r="F73" i="37"/>
  <c r="G28" i="37"/>
  <c r="G27" i="37"/>
  <c r="G26" i="37"/>
  <c r="C24" i="37"/>
  <c r="E54" i="16"/>
  <c r="F47" i="16" s="1"/>
  <c r="F48" i="16" l="1"/>
  <c r="D22" i="16" s="1"/>
  <c r="E56" i="16"/>
  <c r="E24" i="37"/>
  <c r="F83" i="37"/>
  <c r="F77" i="37"/>
  <c r="I87" i="21"/>
  <c r="I102" i="21"/>
  <c r="D8" i="16" l="1"/>
  <c r="I112" i="21"/>
  <c r="D101" i="28" l="1"/>
  <c r="G141" i="28"/>
  <c r="E138" i="28"/>
  <c r="F138" i="28" s="1"/>
  <c r="F137" i="28"/>
  <c r="F133" i="28"/>
  <c r="B2" i="28"/>
  <c r="D2" i="28"/>
  <c r="G175" i="28"/>
  <c r="G174" i="28"/>
  <c r="F173" i="28"/>
  <c r="G173" i="28" s="1"/>
  <c r="F172" i="28"/>
  <c r="G172" i="28" s="1"/>
  <c r="G168" i="28"/>
  <c r="H107" i="28"/>
  <c r="F103" i="28"/>
  <c r="D103" i="28"/>
  <c r="F57" i="28"/>
  <c r="F52" i="28"/>
  <c r="F101" i="28" l="1"/>
  <c r="F61" i="28" s="1"/>
  <c r="F59" i="28"/>
  <c r="G180" i="28"/>
  <c r="D116" i="28" s="1"/>
  <c r="F114" i="24"/>
  <c r="F115" i="24"/>
  <c r="F116" i="24"/>
  <c r="F117" i="24"/>
  <c r="B123" i="24"/>
  <c r="B123" i="25"/>
  <c r="B2" i="26"/>
  <c r="D2" i="26"/>
  <c r="I414" i="26"/>
  <c r="I412" i="26"/>
  <c r="I410" i="26"/>
  <c r="I408" i="26"/>
  <c r="I406" i="26"/>
  <c r="I404" i="26"/>
  <c r="I402" i="26"/>
  <c r="I400" i="26"/>
  <c r="I397" i="26"/>
  <c r="I395" i="26"/>
  <c r="I393" i="26"/>
  <c r="I391" i="26"/>
  <c r="I389" i="26"/>
  <c r="I387" i="26"/>
  <c r="I385" i="26"/>
  <c r="I383" i="26"/>
  <c r="I345" i="26"/>
  <c r="I343" i="26"/>
  <c r="I341" i="26"/>
  <c r="I339" i="26"/>
  <c r="I337" i="26"/>
  <c r="I324" i="26"/>
  <c r="I322" i="26"/>
  <c r="I320" i="26"/>
  <c r="I318" i="26"/>
  <c r="I292" i="26"/>
  <c r="I290" i="26"/>
  <c r="I288" i="26"/>
  <c r="I286" i="26"/>
  <c r="I284" i="26"/>
  <c r="I282" i="26"/>
  <c r="I280" i="26"/>
  <c r="I269" i="26"/>
  <c r="I272" i="26" s="1"/>
  <c r="I263" i="26"/>
  <c r="I259" i="26"/>
  <c r="I245" i="26"/>
  <c r="I247" i="26" s="1"/>
  <c r="F213" i="26"/>
  <c r="F214" i="26" s="1"/>
  <c r="G214" i="26" s="1"/>
  <c r="F210" i="26"/>
  <c r="G210" i="26" s="1"/>
  <c r="F209" i="26"/>
  <c r="F211" i="26" s="1"/>
  <c r="G211" i="26" s="1"/>
  <c r="F207" i="26"/>
  <c r="G207" i="26" s="1"/>
  <c r="G206" i="26"/>
  <c r="G205" i="26"/>
  <c r="G204" i="26"/>
  <c r="G203" i="26"/>
  <c r="G202" i="26"/>
  <c r="G201" i="26"/>
  <c r="G200" i="26"/>
  <c r="G199" i="26"/>
  <c r="G198" i="26"/>
  <c r="G197" i="26"/>
  <c r="G196" i="26"/>
  <c r="G195" i="26"/>
  <c r="G194" i="26"/>
  <c r="G193" i="26"/>
  <c r="G192" i="26"/>
  <c r="G191" i="26"/>
  <c r="G189" i="26"/>
  <c r="G188" i="26"/>
  <c r="F187" i="26"/>
  <c r="G187" i="26" s="1"/>
  <c r="G184" i="26"/>
  <c r="G183" i="26"/>
  <c r="F182" i="26"/>
  <c r="G182" i="26" s="1"/>
  <c r="F181" i="26"/>
  <c r="F185" i="26" s="1"/>
  <c r="G173" i="26"/>
  <c r="G172" i="26"/>
  <c r="G171" i="26"/>
  <c r="G168" i="26"/>
  <c r="I427" i="26" s="1"/>
  <c r="H107" i="26"/>
  <c r="F103" i="26"/>
  <c r="D103" i="26"/>
  <c r="B2" i="25"/>
  <c r="B4" i="25" s="1"/>
  <c r="D2" i="25"/>
  <c r="I223" i="25"/>
  <c r="I221" i="25"/>
  <c r="I219" i="25"/>
  <c r="I208" i="25"/>
  <c r="I206" i="25"/>
  <c r="I204" i="25"/>
  <c r="I193" i="25"/>
  <c r="I191" i="25"/>
  <c r="I189" i="25"/>
  <c r="I178" i="25"/>
  <c r="I176" i="25"/>
  <c r="I174" i="25"/>
  <c r="AA138" i="25"/>
  <c r="AA139" i="25" s="1"/>
  <c r="W134" i="25"/>
  <c r="AA133" i="25"/>
  <c r="Z133" i="25"/>
  <c r="Y133" i="25"/>
  <c r="X133" i="25"/>
  <c r="AA132" i="25"/>
  <c r="Z132" i="25"/>
  <c r="Y132" i="25"/>
  <c r="X132" i="25"/>
  <c r="AA131" i="25"/>
  <c r="Z131" i="25"/>
  <c r="Y131" i="25"/>
  <c r="X131" i="25"/>
  <c r="AA130" i="25"/>
  <c r="Z130" i="25"/>
  <c r="Y130" i="25"/>
  <c r="X130" i="25"/>
  <c r="AE129" i="25"/>
  <c r="O145" i="25" s="1"/>
  <c r="X129" i="25"/>
  <c r="AC129" i="25" s="1"/>
  <c r="AD129" i="25" s="1"/>
  <c r="AE128" i="25"/>
  <c r="O144" i="25" s="1"/>
  <c r="X128" i="25"/>
  <c r="AE127" i="25"/>
  <c r="O143" i="25" s="1"/>
  <c r="X127" i="25"/>
  <c r="AC127" i="25" s="1"/>
  <c r="AD127" i="25" s="1"/>
  <c r="AA126" i="25"/>
  <c r="Z126" i="25"/>
  <c r="Y126" i="25"/>
  <c r="X126" i="25"/>
  <c r="AA125" i="25"/>
  <c r="Z125" i="25"/>
  <c r="Y125" i="25"/>
  <c r="X125" i="25"/>
  <c r="AA124" i="25"/>
  <c r="Z124" i="25"/>
  <c r="Y124" i="25"/>
  <c r="X124" i="25"/>
  <c r="AA123" i="25"/>
  <c r="Z123" i="25"/>
  <c r="Y123" i="25"/>
  <c r="X123" i="25"/>
  <c r="AA122" i="25"/>
  <c r="Z122" i="25"/>
  <c r="Y122" i="25"/>
  <c r="X122" i="25"/>
  <c r="F117" i="25"/>
  <c r="F116" i="25"/>
  <c r="Q115" i="25"/>
  <c r="F115" i="25"/>
  <c r="AB114" i="25"/>
  <c r="Q114" i="25"/>
  <c r="F114" i="25"/>
  <c r="AB113" i="25"/>
  <c r="Q113" i="25"/>
  <c r="Q111" i="25"/>
  <c r="P111" i="25"/>
  <c r="S111" i="25" s="1"/>
  <c r="G107" i="25"/>
  <c r="G106" i="25"/>
  <c r="G105" i="25"/>
  <c r="C103" i="25"/>
  <c r="E101" i="25"/>
  <c r="D2" i="24"/>
  <c r="B2" i="24"/>
  <c r="B4" i="24" s="1"/>
  <c r="B2" i="23"/>
  <c r="B4" i="23" s="1"/>
  <c r="C101" i="23"/>
  <c r="I223" i="24"/>
  <c r="I221" i="24"/>
  <c r="I219" i="24"/>
  <c r="I208" i="24"/>
  <c r="I206" i="24"/>
  <c r="I204" i="24"/>
  <c r="I193" i="24"/>
  <c r="I191" i="24"/>
  <c r="I189" i="24"/>
  <c r="I178" i="24"/>
  <c r="I176" i="24"/>
  <c r="I174" i="24"/>
  <c r="AA138" i="24"/>
  <c r="AA139" i="24" s="1"/>
  <c r="W134" i="24"/>
  <c r="AA133" i="24"/>
  <c r="Z133" i="24"/>
  <c r="Y133" i="24"/>
  <c r="X133" i="24"/>
  <c r="AA132" i="24"/>
  <c r="Z132" i="24"/>
  <c r="Y132" i="24"/>
  <c r="X132" i="24"/>
  <c r="AA131" i="24"/>
  <c r="Z131" i="24"/>
  <c r="Y131" i="24"/>
  <c r="X131" i="24"/>
  <c r="AA130" i="24"/>
  <c r="Z130" i="24"/>
  <c r="Y130" i="24"/>
  <c r="X130" i="24"/>
  <c r="AE129" i="24"/>
  <c r="O145" i="24" s="1"/>
  <c r="X129" i="24"/>
  <c r="AC129" i="24" s="1"/>
  <c r="AD129" i="24" s="1"/>
  <c r="AE128" i="24"/>
  <c r="O144" i="24" s="1"/>
  <c r="X128" i="24"/>
  <c r="AE127" i="24"/>
  <c r="O143" i="24" s="1"/>
  <c r="X127" i="24"/>
  <c r="AC127" i="24" s="1"/>
  <c r="AD127" i="24" s="1"/>
  <c r="AA126" i="24"/>
  <c r="Z126" i="24"/>
  <c r="Y126" i="24"/>
  <c r="X126" i="24"/>
  <c r="AA125" i="24"/>
  <c r="Z125" i="24"/>
  <c r="Y125" i="24"/>
  <c r="X125" i="24"/>
  <c r="AA124" i="24"/>
  <c r="Z124" i="24"/>
  <c r="Y124" i="24"/>
  <c r="X124" i="24"/>
  <c r="AA123" i="24"/>
  <c r="Z123" i="24"/>
  <c r="Y123" i="24"/>
  <c r="X123" i="24"/>
  <c r="AA122" i="24"/>
  <c r="Z122" i="24"/>
  <c r="Y122" i="24"/>
  <c r="X122" i="24"/>
  <c r="Q115" i="24"/>
  <c r="AB114" i="24"/>
  <c r="Q114" i="24"/>
  <c r="AB113" i="24"/>
  <c r="Q113" i="24"/>
  <c r="Q111" i="24"/>
  <c r="P111" i="24"/>
  <c r="S111" i="24" s="1"/>
  <c r="G107" i="24"/>
  <c r="G106" i="24"/>
  <c r="G105" i="24"/>
  <c r="C103" i="24"/>
  <c r="E101" i="24"/>
  <c r="I223" i="23"/>
  <c r="I221" i="23"/>
  <c r="I219" i="23"/>
  <c r="I208" i="23"/>
  <c r="I206" i="23"/>
  <c r="I204" i="23"/>
  <c r="I193" i="23"/>
  <c r="I191" i="23"/>
  <c r="I189" i="23"/>
  <c r="I178" i="23"/>
  <c r="I176" i="23"/>
  <c r="I174" i="23"/>
  <c r="AA138" i="23"/>
  <c r="AA139" i="23" s="1"/>
  <c r="W134" i="23"/>
  <c r="AA133" i="23"/>
  <c r="Z133" i="23"/>
  <c r="Y133" i="23"/>
  <c r="X133" i="23"/>
  <c r="AA132" i="23"/>
  <c r="Z132" i="23"/>
  <c r="Y132" i="23"/>
  <c r="X132" i="23"/>
  <c r="AA131" i="23"/>
  <c r="Z131" i="23"/>
  <c r="Y131" i="23"/>
  <c r="X131" i="23"/>
  <c r="AA130" i="23"/>
  <c r="Z130" i="23"/>
  <c r="Y130" i="23"/>
  <c r="X130" i="23"/>
  <c r="AE129" i="23"/>
  <c r="O145" i="23" s="1"/>
  <c r="X129" i="23"/>
  <c r="AC129" i="23" s="1"/>
  <c r="AD129" i="23" s="1"/>
  <c r="AE128" i="23"/>
  <c r="O144" i="23" s="1"/>
  <c r="X128" i="23"/>
  <c r="AE127" i="23"/>
  <c r="O143" i="23" s="1"/>
  <c r="X127" i="23"/>
  <c r="AA126" i="23"/>
  <c r="Z126" i="23"/>
  <c r="Y126" i="23"/>
  <c r="X126" i="23"/>
  <c r="AA125" i="23"/>
  <c r="Z125" i="23"/>
  <c r="Y125" i="23"/>
  <c r="X125" i="23"/>
  <c r="AA124" i="23"/>
  <c r="Z124" i="23"/>
  <c r="Y124" i="23"/>
  <c r="X124" i="23"/>
  <c r="AA123" i="23"/>
  <c r="Z123" i="23"/>
  <c r="Y123" i="23"/>
  <c r="X123" i="23"/>
  <c r="AA122" i="23"/>
  <c r="Z122" i="23"/>
  <c r="Y122" i="23"/>
  <c r="X122" i="23"/>
  <c r="F117" i="23"/>
  <c r="F116" i="23"/>
  <c r="Q115" i="23"/>
  <c r="F115" i="23"/>
  <c r="AB114" i="23"/>
  <c r="Q114" i="23"/>
  <c r="F114" i="23"/>
  <c r="AB113" i="23"/>
  <c r="Q113" i="23"/>
  <c r="Q111" i="23"/>
  <c r="P111" i="23"/>
  <c r="S111" i="23" s="1"/>
  <c r="G107" i="23"/>
  <c r="G106" i="23"/>
  <c r="G105" i="23"/>
  <c r="C103" i="23"/>
  <c r="D2" i="23"/>
  <c r="I265" i="26" l="1"/>
  <c r="I226" i="25"/>
  <c r="I181" i="23"/>
  <c r="AC133" i="25"/>
  <c r="AD133" i="25" s="1"/>
  <c r="F109" i="28"/>
  <c r="D84" i="28" s="1"/>
  <c r="L94" i="28" s="1"/>
  <c r="I425" i="26"/>
  <c r="G175" i="26"/>
  <c r="I428" i="26" s="1"/>
  <c r="AE130" i="25"/>
  <c r="AE132" i="25"/>
  <c r="AE133" i="25"/>
  <c r="I196" i="23"/>
  <c r="AC130" i="23"/>
  <c r="AD130" i="23" s="1"/>
  <c r="AC131" i="23"/>
  <c r="AD131" i="23" s="1"/>
  <c r="E103" i="25"/>
  <c r="E109" i="25" s="1"/>
  <c r="C84" i="25" s="1"/>
  <c r="AE123" i="25"/>
  <c r="AE124" i="25"/>
  <c r="I181" i="25"/>
  <c r="I326" i="26"/>
  <c r="I347" i="26"/>
  <c r="I196" i="24"/>
  <c r="I211" i="25"/>
  <c r="G181" i="26"/>
  <c r="G209" i="26"/>
  <c r="G213" i="26"/>
  <c r="I295" i="26"/>
  <c r="I196" i="25"/>
  <c r="U94" i="28"/>
  <c r="AF94" i="28"/>
  <c r="AE125" i="25"/>
  <c r="AC124" i="25"/>
  <c r="AD124" i="25" s="1"/>
  <c r="P141" i="25"/>
  <c r="P138" i="25"/>
  <c r="P146" i="25"/>
  <c r="AE122" i="25"/>
  <c r="P139" i="25"/>
  <c r="AC125" i="25"/>
  <c r="AD125" i="25" s="1"/>
  <c r="O141" i="25" s="1"/>
  <c r="Q141" i="25" s="1"/>
  <c r="P142" i="25"/>
  <c r="P149" i="25"/>
  <c r="P145" i="25"/>
  <c r="Q145" i="25" s="1"/>
  <c r="AC122" i="25"/>
  <c r="AD122" i="25" s="1"/>
  <c r="O138" i="25" s="1"/>
  <c r="AE126" i="25"/>
  <c r="AE131" i="25"/>
  <c r="E217" i="26"/>
  <c r="F217" i="26" s="1"/>
  <c r="G185" i="26"/>
  <c r="G217" i="26" s="1"/>
  <c r="F57" i="26"/>
  <c r="F52" i="26"/>
  <c r="AC126" i="25"/>
  <c r="AD126" i="25" s="1"/>
  <c r="O142" i="25" s="1"/>
  <c r="Q142" i="25" s="1"/>
  <c r="P144" i="25"/>
  <c r="Q144" i="25" s="1"/>
  <c r="AC128" i="25"/>
  <c r="AD128" i="25" s="1"/>
  <c r="P143" i="25"/>
  <c r="Q143" i="25" s="1"/>
  <c r="P140" i="25"/>
  <c r="AC123" i="25"/>
  <c r="AD123" i="25" s="1"/>
  <c r="O139" i="25" s="1"/>
  <c r="P147" i="25"/>
  <c r="P148" i="25"/>
  <c r="AC132" i="25"/>
  <c r="AD132" i="25" s="1"/>
  <c r="O148" i="25" s="1"/>
  <c r="AC139" i="25"/>
  <c r="R120" i="25"/>
  <c r="S120" i="25" s="1"/>
  <c r="AC131" i="25"/>
  <c r="AD131" i="25" s="1"/>
  <c r="AC130" i="25"/>
  <c r="AD130" i="25" s="1"/>
  <c r="O146" i="25" s="1"/>
  <c r="Q146" i="25" s="1"/>
  <c r="E103" i="24"/>
  <c r="E109" i="24" s="1"/>
  <c r="C84" i="24" s="1"/>
  <c r="AE131" i="23"/>
  <c r="AE132" i="23"/>
  <c r="AE133" i="23"/>
  <c r="P147" i="23"/>
  <c r="AC123" i="23"/>
  <c r="AD123" i="23" s="1"/>
  <c r="P146" i="23"/>
  <c r="I226" i="24"/>
  <c r="I211" i="24"/>
  <c r="AE130" i="24"/>
  <c r="AE131" i="24"/>
  <c r="I181" i="24"/>
  <c r="E103" i="23"/>
  <c r="AE122" i="23"/>
  <c r="AE123" i="23"/>
  <c r="O139" i="23" s="1"/>
  <c r="AE124" i="23"/>
  <c r="AE125" i="23"/>
  <c r="AE126" i="23"/>
  <c r="P144" i="23"/>
  <c r="P148" i="23"/>
  <c r="P149" i="23"/>
  <c r="P138" i="23"/>
  <c r="P140" i="23"/>
  <c r="P141" i="23"/>
  <c r="P142" i="23"/>
  <c r="P143" i="23"/>
  <c r="Q143" i="23" s="1"/>
  <c r="Q144" i="23"/>
  <c r="I226" i="23"/>
  <c r="P139" i="23"/>
  <c r="AC127" i="23"/>
  <c r="AD127" i="23" s="1"/>
  <c r="AE130" i="23"/>
  <c r="I211" i="23"/>
  <c r="I230" i="23" s="1"/>
  <c r="P144" i="24"/>
  <c r="Q144" i="24" s="1"/>
  <c r="P147" i="24"/>
  <c r="AE122" i="24"/>
  <c r="AE124" i="24"/>
  <c r="AE125" i="24"/>
  <c r="AE126" i="24"/>
  <c r="AE132" i="24"/>
  <c r="AE133" i="24"/>
  <c r="P138" i="24"/>
  <c r="P139" i="24"/>
  <c r="AC124" i="24"/>
  <c r="AD124" i="24" s="1"/>
  <c r="P141" i="24"/>
  <c r="P142" i="24"/>
  <c r="P145" i="24"/>
  <c r="Q145" i="24" s="1"/>
  <c r="AC130" i="24"/>
  <c r="AD130" i="24" s="1"/>
  <c r="AC131" i="24"/>
  <c r="AD131" i="24" s="1"/>
  <c r="O147" i="24" s="1"/>
  <c r="P148" i="24"/>
  <c r="AC133" i="24"/>
  <c r="AD133" i="24" s="1"/>
  <c r="AE123" i="24"/>
  <c r="P146" i="24"/>
  <c r="R120" i="24"/>
  <c r="S120" i="24" s="1"/>
  <c r="AC139" i="24"/>
  <c r="AC123" i="24"/>
  <c r="AD123" i="24" s="1"/>
  <c r="O139" i="24" s="1"/>
  <c r="P140" i="24"/>
  <c r="AC126" i="24"/>
  <c r="AD126" i="24" s="1"/>
  <c r="AC128" i="24"/>
  <c r="AD128" i="24" s="1"/>
  <c r="P143" i="24"/>
  <c r="Q143" i="24" s="1"/>
  <c r="P149" i="24"/>
  <c r="AC125" i="24"/>
  <c r="AD125" i="24" s="1"/>
  <c r="AC122" i="24"/>
  <c r="AD122" i="24" s="1"/>
  <c r="AC132" i="24"/>
  <c r="AD132" i="24" s="1"/>
  <c r="R120" i="23"/>
  <c r="S120" i="23" s="1"/>
  <c r="AC139" i="23"/>
  <c r="E101" i="23"/>
  <c r="E109" i="23" s="1"/>
  <c r="C84" i="23" s="1"/>
  <c r="C91" i="23" s="1"/>
  <c r="AC122" i="23"/>
  <c r="AD122" i="23" s="1"/>
  <c r="AC132" i="23"/>
  <c r="AD132" i="23" s="1"/>
  <c r="AC124" i="23"/>
  <c r="AD124" i="23" s="1"/>
  <c r="AC125" i="23"/>
  <c r="AD125" i="23" s="1"/>
  <c r="O141" i="23" s="1"/>
  <c r="AC133" i="23"/>
  <c r="AD133" i="23" s="1"/>
  <c r="AC126" i="23"/>
  <c r="AD126" i="23" s="1"/>
  <c r="AC128" i="23"/>
  <c r="AD128" i="23" s="1"/>
  <c r="P145" i="23"/>
  <c r="Q145" i="23" s="1"/>
  <c r="O149" i="25" l="1"/>
  <c r="V94" i="28"/>
  <c r="O140" i="25"/>
  <c r="D89" i="28"/>
  <c r="K94" i="28"/>
  <c r="I230" i="25"/>
  <c r="AE94" i="28"/>
  <c r="AA94" i="28"/>
  <c r="J94" i="28"/>
  <c r="E94" i="28"/>
  <c r="R94" i="28"/>
  <c r="G94" i="28"/>
  <c r="N94" i="28"/>
  <c r="Q94" i="28"/>
  <c r="AB94" i="28"/>
  <c r="S94" i="28"/>
  <c r="O149" i="23"/>
  <c r="Q149" i="23" s="1"/>
  <c r="Q139" i="23"/>
  <c r="Y94" i="28"/>
  <c r="P94" i="28"/>
  <c r="D91" i="28"/>
  <c r="X94" i="28"/>
  <c r="AC94" i="28"/>
  <c r="T94" i="28"/>
  <c r="O94" i="28"/>
  <c r="M94" i="28"/>
  <c r="O147" i="23"/>
  <c r="Q147" i="23" s="1"/>
  <c r="Z94" i="28"/>
  <c r="W94" i="28"/>
  <c r="I94" i="28"/>
  <c r="H94" i="28"/>
  <c r="AD94" i="28"/>
  <c r="D94" i="28"/>
  <c r="F94" i="28"/>
  <c r="I431" i="26"/>
  <c r="R94" i="24"/>
  <c r="V94" i="24"/>
  <c r="N94" i="24"/>
  <c r="C94" i="24"/>
  <c r="P94" i="24"/>
  <c r="AD94" i="24"/>
  <c r="J94" i="24"/>
  <c r="D94" i="24"/>
  <c r="Y94" i="24"/>
  <c r="E94" i="24"/>
  <c r="H94" i="24"/>
  <c r="Z94" i="24"/>
  <c r="F94" i="24"/>
  <c r="S94" i="24"/>
  <c r="U94" i="24"/>
  <c r="C89" i="24"/>
  <c r="W94" i="24"/>
  <c r="T94" i="24"/>
  <c r="K94" i="24"/>
  <c r="Q94" i="24"/>
  <c r="X94" i="24"/>
  <c r="O94" i="24"/>
  <c r="L94" i="24"/>
  <c r="I94" i="24"/>
  <c r="G94" i="24"/>
  <c r="O146" i="23"/>
  <c r="Q146" i="23" s="1"/>
  <c r="O138" i="23"/>
  <c r="I230" i="24"/>
  <c r="O148" i="23"/>
  <c r="Q148" i="23" s="1"/>
  <c r="O140" i="23"/>
  <c r="Q140" i="23" s="1"/>
  <c r="Q139" i="25"/>
  <c r="O147" i="25"/>
  <c r="Q147" i="25" s="1"/>
  <c r="P150" i="25"/>
  <c r="R119" i="25" s="1"/>
  <c r="S119" i="25" s="1"/>
  <c r="Q149" i="25"/>
  <c r="Q138" i="25"/>
  <c r="AB94" i="25"/>
  <c r="X94" i="25"/>
  <c r="T94" i="25"/>
  <c r="P94" i="25"/>
  <c r="L94" i="25"/>
  <c r="H94" i="25"/>
  <c r="D94" i="25"/>
  <c r="AE94" i="25"/>
  <c r="AA94" i="25"/>
  <c r="W94" i="25"/>
  <c r="S94" i="25"/>
  <c r="O94" i="25"/>
  <c r="K94" i="25"/>
  <c r="G94" i="25"/>
  <c r="C94" i="25"/>
  <c r="AD94" i="25"/>
  <c r="Z94" i="25"/>
  <c r="V94" i="25"/>
  <c r="R94" i="25"/>
  <c r="AC94" i="25"/>
  <c r="N94" i="25"/>
  <c r="F94" i="25"/>
  <c r="Y94" i="25"/>
  <c r="M94" i="25"/>
  <c r="E94" i="25"/>
  <c r="U94" i="25"/>
  <c r="J94" i="25"/>
  <c r="Q94" i="25"/>
  <c r="I94" i="25"/>
  <c r="C89" i="25"/>
  <c r="Q140" i="25"/>
  <c r="Q148" i="25"/>
  <c r="AE94" i="24"/>
  <c r="AB94" i="24"/>
  <c r="M94" i="24"/>
  <c r="AC94" i="24"/>
  <c r="AA94" i="24"/>
  <c r="C91" i="24"/>
  <c r="O142" i="24"/>
  <c r="Q142" i="24" s="1"/>
  <c r="Q141" i="23"/>
  <c r="O141" i="24"/>
  <c r="Q141" i="24" s="1"/>
  <c r="Q147" i="24"/>
  <c r="O146" i="24"/>
  <c r="Q146" i="24" s="1"/>
  <c r="O148" i="24"/>
  <c r="Q148" i="24" s="1"/>
  <c r="O142" i="23"/>
  <c r="Q142" i="23" s="1"/>
  <c r="O140" i="24"/>
  <c r="Q140" i="24" s="1"/>
  <c r="O138" i="24"/>
  <c r="Q138" i="24" s="1"/>
  <c r="P150" i="24"/>
  <c r="R119" i="24" s="1"/>
  <c r="S119" i="24" s="1"/>
  <c r="Q139" i="24"/>
  <c r="O149" i="24"/>
  <c r="Q149" i="24" s="1"/>
  <c r="Q138" i="23"/>
  <c r="P150" i="23"/>
  <c r="R119" i="23" s="1"/>
  <c r="AE94" i="23"/>
  <c r="AA94" i="23"/>
  <c r="W94" i="23"/>
  <c r="S94" i="23"/>
  <c r="O94" i="23"/>
  <c r="K94" i="23"/>
  <c r="G94" i="23"/>
  <c r="C94" i="23"/>
  <c r="Y94" i="23"/>
  <c r="U94" i="23"/>
  <c r="E94" i="23"/>
  <c r="AD94" i="23"/>
  <c r="Z94" i="23"/>
  <c r="V94" i="23"/>
  <c r="R94" i="23"/>
  <c r="N94" i="23"/>
  <c r="J94" i="23"/>
  <c r="F94" i="23"/>
  <c r="AC94" i="23"/>
  <c r="Q94" i="23"/>
  <c r="I94" i="23"/>
  <c r="AB94" i="23"/>
  <c r="X94" i="23"/>
  <c r="T94" i="23"/>
  <c r="P94" i="23"/>
  <c r="L94" i="23"/>
  <c r="H94" i="23"/>
  <c r="D94" i="23"/>
  <c r="M94" i="23"/>
  <c r="C89" i="23"/>
  <c r="R129" i="25" l="1"/>
  <c r="O150" i="23"/>
  <c r="R118" i="23" s="1"/>
  <c r="O150" i="25"/>
  <c r="Q150" i="25" s="1"/>
  <c r="O150" i="24"/>
  <c r="R118" i="24" s="1"/>
  <c r="R129" i="24"/>
  <c r="S119" i="23"/>
  <c r="R129" i="23"/>
  <c r="Q150" i="23"/>
  <c r="G28" i="21"/>
  <c r="G27" i="21"/>
  <c r="R118" i="25" l="1"/>
  <c r="R128" i="25" s="1"/>
  <c r="R130" i="25" s="1"/>
  <c r="Q150" i="24"/>
  <c r="E24" i="21"/>
  <c r="E30" i="21" s="1"/>
  <c r="E31" i="21" s="1"/>
  <c r="C5" i="21" s="1"/>
  <c r="S118" i="25"/>
  <c r="R128" i="24"/>
  <c r="R130" i="24" s="1"/>
  <c r="S118" i="24"/>
  <c r="R128" i="23"/>
  <c r="R130" i="23" s="1"/>
  <c r="S118" i="23"/>
  <c r="G28" i="7" l="1"/>
  <c r="G27" i="7"/>
  <c r="G26" i="7"/>
  <c r="C24" i="7"/>
  <c r="E22" i="7"/>
  <c r="E24" i="7" l="1"/>
  <c r="E30" i="7" l="1"/>
  <c r="E31" i="7" s="1"/>
  <c r="C5" i="7" s="1"/>
  <c r="I99" i="7" l="1"/>
  <c r="I95" i="7"/>
  <c r="I97" i="7"/>
  <c r="G99" i="16"/>
  <c r="G98" i="16"/>
  <c r="G97" i="16"/>
  <c r="G96" i="16"/>
  <c r="G93" i="16"/>
  <c r="G92" i="16"/>
  <c r="G91" i="16"/>
  <c r="G90" i="16"/>
  <c r="G89" i="16"/>
  <c r="H28" i="16"/>
  <c r="H27" i="16"/>
  <c r="H26" i="16"/>
  <c r="D24" i="16"/>
  <c r="F22" i="16"/>
  <c r="F24" i="16" l="1"/>
  <c r="I102" i="7"/>
  <c r="G94" i="16"/>
  <c r="G100" i="16"/>
  <c r="F30" i="16" l="1"/>
  <c r="V15" i="7"/>
  <c r="O15" i="7"/>
  <c r="M15" i="7"/>
  <c r="AC15" i="7"/>
  <c r="E15" i="7"/>
  <c r="I15" i="7"/>
  <c r="T15" i="7"/>
  <c r="X15" i="7"/>
  <c r="AA15" i="7"/>
  <c r="C15" i="7"/>
  <c r="G15" i="7"/>
  <c r="P15" i="7"/>
  <c r="Z15" i="7"/>
  <c r="C10" i="7"/>
  <c r="Q15" i="7"/>
  <c r="Y15" i="7"/>
  <c r="R15" i="7"/>
  <c r="J15" i="7"/>
  <c r="K15" i="7"/>
  <c r="U15" i="7"/>
  <c r="F15" i="7"/>
  <c r="AE15" i="7"/>
  <c r="S15" i="7"/>
  <c r="C12" i="7"/>
  <c r="D15" i="7"/>
  <c r="N15" i="7"/>
  <c r="W15" i="7"/>
  <c r="H15" i="7"/>
  <c r="L15" i="7"/>
  <c r="AB15" i="7"/>
  <c r="AD15" i="7"/>
  <c r="F31" i="16" l="1"/>
  <c r="D5" i="16" s="1"/>
  <c r="L15" i="16" s="1"/>
  <c r="M15" i="16" l="1"/>
  <c r="X15" i="16"/>
  <c r="S15" i="16"/>
  <c r="T15" i="16"/>
  <c r="U15" i="16"/>
  <c r="W15" i="16"/>
  <c r="AE15" i="16"/>
  <c r="I15" i="16"/>
  <c r="P15" i="16"/>
  <c r="AB15" i="16"/>
  <c r="D12" i="16"/>
  <c r="Z15" i="16"/>
  <c r="Y15" i="16"/>
  <c r="AD15" i="16"/>
  <c r="O15" i="16"/>
  <c r="K15" i="16"/>
  <c r="R15" i="16"/>
  <c r="F15" i="16"/>
  <c r="D15" i="16"/>
  <c r="AC15" i="16"/>
  <c r="AF15" i="16"/>
  <c r="V15" i="16"/>
  <c r="G15" i="16"/>
  <c r="E15" i="16"/>
  <c r="J15" i="16"/>
  <c r="N15" i="16"/>
  <c r="H15" i="16"/>
  <c r="AA15" i="16"/>
  <c r="Q15" i="16"/>
  <c r="D10" i="16"/>
  <c r="G15" i="21"/>
  <c r="S15" i="21" l="1"/>
  <c r="I15" i="21"/>
  <c r="U15" i="21"/>
  <c r="AA15" i="21"/>
  <c r="C12" i="21"/>
  <c r="M15" i="21"/>
  <c r="AD15" i="21"/>
  <c r="X15" i="21"/>
  <c r="N15" i="21"/>
  <c r="O15" i="21"/>
  <c r="R15" i="21"/>
  <c r="P15" i="21"/>
  <c r="C15" i="21"/>
  <c r="L15" i="21"/>
  <c r="Q15" i="21"/>
  <c r="Z15" i="21"/>
  <c r="V15" i="21"/>
  <c r="K15" i="21"/>
  <c r="AC15" i="21"/>
  <c r="Y15" i="21"/>
  <c r="J15" i="21"/>
  <c r="D15" i="21"/>
  <c r="W15" i="21"/>
  <c r="C10" i="21"/>
  <c r="AB15" i="21"/>
  <c r="E15" i="21"/>
  <c r="F15" i="21"/>
  <c r="AE15" i="21"/>
  <c r="T15" i="21"/>
  <c r="H15" i="21"/>
  <c r="E22" i="37" l="1"/>
  <c r="E30" i="37" s="1"/>
  <c r="E31" i="37" s="1"/>
  <c r="C5" i="37" s="1"/>
  <c r="Y15" i="37" l="1"/>
  <c r="S15" i="37"/>
  <c r="M15" i="37"/>
  <c r="C15" i="37"/>
  <c r="Q15" i="37"/>
  <c r="AE15" i="37"/>
  <c r="E15" i="37"/>
  <c r="H15" i="37"/>
  <c r="C10" i="37"/>
  <c r="V15" i="37"/>
  <c r="D15" i="37"/>
  <c r="AA15" i="37"/>
  <c r="U15" i="37"/>
  <c r="AB15" i="37"/>
  <c r="P15" i="37"/>
  <c r="W15" i="37"/>
  <c r="T15" i="37"/>
  <c r="K15" i="37"/>
  <c r="Z15" i="37"/>
  <c r="G15" i="37"/>
  <c r="AC15" i="37"/>
  <c r="F15" i="37"/>
  <c r="AD15" i="37"/>
  <c r="L15" i="37"/>
  <c r="O15" i="37"/>
  <c r="I15" i="37"/>
  <c r="N15" i="37"/>
  <c r="J15" i="37"/>
  <c r="R15" i="37"/>
  <c r="X15" i="37"/>
  <c r="C12" i="37"/>
  <c r="D117" i="26" l="1"/>
  <c r="D119" i="26" s="1"/>
  <c r="D120" i="26" s="1"/>
  <c r="D101" i="26" l="1"/>
  <c r="F59" i="26" l="1"/>
  <c r="F101" i="26"/>
  <c r="F109" i="26" l="1"/>
  <c r="D84" i="26" s="1"/>
  <c r="F61" i="26"/>
  <c r="N94" i="26" l="1"/>
  <c r="F94" i="26"/>
  <c r="AE94" i="26"/>
  <c r="K94" i="26"/>
  <c r="S94" i="26"/>
  <c r="X94" i="26"/>
  <c r="O94" i="26"/>
  <c r="D89" i="26"/>
  <c r="AD94" i="26"/>
  <c r="AA94" i="26"/>
  <c r="P94" i="26"/>
  <c r="Y94" i="26"/>
  <c r="AF94" i="26"/>
  <c r="H94" i="26"/>
  <c r="D91" i="26"/>
  <c r="V94" i="26"/>
  <c r="Z94" i="26"/>
  <c r="E94" i="26"/>
  <c r="U94" i="26"/>
  <c r="L94" i="26"/>
  <c r="I94" i="26"/>
  <c r="G94" i="26"/>
  <c r="Q94" i="26"/>
  <c r="T94" i="26"/>
  <c r="W94" i="26"/>
  <c r="D94" i="26"/>
  <c r="J94" i="26"/>
  <c r="AB94" i="26"/>
  <c r="AC94" i="26"/>
  <c r="R94" i="26"/>
  <c r="M94" i="26"/>
</calcChain>
</file>

<file path=xl/sharedStrings.xml><?xml version="1.0" encoding="utf-8"?>
<sst xmlns="http://schemas.openxmlformats.org/spreadsheetml/2006/main" count="5216" uniqueCount="1629">
  <si>
    <t>mtr.</t>
  </si>
  <si>
    <t>stk.</t>
  </si>
  <si>
    <t>RS</t>
  </si>
  <si>
    <t>ND 40 stengeventil</t>
  </si>
  <si>
    <t>Detaljtegninger</t>
  </si>
  <si>
    <t>SUM</t>
  </si>
  <si>
    <t>Saksbehandling</t>
  </si>
  <si>
    <t>Adm. På byggeplass</t>
  </si>
  <si>
    <t>HMS</t>
  </si>
  <si>
    <t>Utsparinger - hulltaking</t>
  </si>
  <si>
    <t>Transport, rigg og stillaser</t>
  </si>
  <si>
    <t>Ajourføring av tegninger</t>
  </si>
  <si>
    <t>Avfall, renhold</t>
  </si>
  <si>
    <t>Koordinering</t>
  </si>
  <si>
    <t>Ytelse i forhold til el. Automatikk</t>
  </si>
  <si>
    <t>Ytelse i forhold til el. entreprisen</t>
  </si>
  <si>
    <t>Isolering</t>
  </si>
  <si>
    <t>stk</t>
  </si>
  <si>
    <t xml:space="preserve">Sum </t>
  </si>
  <si>
    <t>Tilbakeslagsventil DN 40</t>
  </si>
  <si>
    <t>Innregulering</t>
  </si>
  <si>
    <t>Tetthetsprøving/oppfylling</t>
  </si>
  <si>
    <t>Ytelse i forhold til klima entreprisen</t>
  </si>
  <si>
    <t>Påfyllings sats</t>
  </si>
  <si>
    <t>Spirovent Air Superior trykksenk avluft</t>
  </si>
  <si>
    <t>Spirovent Dirt seperator</t>
  </si>
  <si>
    <t>Tilkobling fjernvarme</t>
  </si>
  <si>
    <t>Annet RS sum</t>
  </si>
  <si>
    <t xml:space="preserve">Nostalgi radiator </t>
  </si>
  <si>
    <t>termostathode</t>
  </si>
  <si>
    <t>ventilsett</t>
  </si>
  <si>
    <t>Mini konvektor</t>
  </si>
  <si>
    <t>Ekspansjonskar 80l</t>
  </si>
  <si>
    <t>m</t>
  </si>
  <si>
    <t>STA-D 32</t>
  </si>
  <si>
    <t>Elkjel</t>
  </si>
  <si>
    <t>Manometer</t>
  </si>
  <si>
    <t>Termometer</t>
  </si>
  <si>
    <t>Shunt DN 40 komplett</t>
  </si>
  <si>
    <t>vibrasjons kompensatorer</t>
  </si>
  <si>
    <t>Radiatorer</t>
  </si>
  <si>
    <t>Isolering rørstrekk</t>
  </si>
  <si>
    <t>Isolering ventiler og utstyr</t>
  </si>
  <si>
    <t>Graverte skilt på vent og utstyr</t>
  </si>
  <si>
    <t>timer (ant)</t>
  </si>
  <si>
    <t>(eksl. andel rundsum)</t>
  </si>
  <si>
    <t>(inkl. andel rundsum)</t>
  </si>
  <si>
    <t>akkumulatortank</t>
  </si>
  <si>
    <t>Prefabrikert samlestokk 2 kurser</t>
  </si>
  <si>
    <t>Søyle for pumpe</t>
  </si>
  <si>
    <t>Sirkulasjonspumpe</t>
  </si>
  <si>
    <t>TILTAK:</t>
  </si>
  <si>
    <t>Kode:</t>
  </si>
  <si>
    <t>Beskrivelse:</t>
  </si>
  <si>
    <t>Arbeidsomfang:</t>
  </si>
  <si>
    <t>- Levering av varmepumpe, div. deler, utstyr og automatikk</t>
  </si>
  <si>
    <t>- Monteringsarbeider</t>
  </si>
  <si>
    <t>- Rørleggerarbeider</t>
  </si>
  <si>
    <t>- Elektrikerarbeider</t>
  </si>
  <si>
    <t>- Konsulentarbeider</t>
  </si>
  <si>
    <t>Besparelse:</t>
  </si>
  <si>
    <t>Besparelse</t>
  </si>
  <si>
    <t>kWh/år</t>
  </si>
  <si>
    <t>kW</t>
  </si>
  <si>
    <t>Energibesparelse</t>
  </si>
  <si>
    <t xml:space="preserve">Varmesentral </t>
  </si>
  <si>
    <t>VVS Merking</t>
  </si>
  <si>
    <t>Varmepumpe - Ciat LGP 300V</t>
  </si>
  <si>
    <t xml:space="preserve">- kuldemedieavgift </t>
  </si>
  <si>
    <t>Økonomiberegninger: Internrente - Nåverdi - Inntjeningstid</t>
  </si>
  <si>
    <t>kr/år</t>
  </si>
  <si>
    <t>Kalkulasjonsrente</t>
  </si>
  <si>
    <t>Levetid</t>
  </si>
  <si>
    <t>år</t>
  </si>
  <si>
    <t>(legg inn etter kategori)</t>
  </si>
  <si>
    <t>Inves.kost.</t>
  </si>
  <si>
    <t>kroner</t>
  </si>
  <si>
    <t>Nåverdi</t>
  </si>
  <si>
    <t>Inntjeningstid</t>
  </si>
  <si>
    <t>Internrente</t>
  </si>
  <si>
    <t>gir nåverdi lik:</t>
  </si>
  <si>
    <t>Ved internrentemetoden skal en finne nåverdien lik -null- med dertil hørende internrente</t>
  </si>
  <si>
    <t>kWh</t>
  </si>
  <si>
    <t>kr/kWh</t>
  </si>
  <si>
    <t xml:space="preserve">kr </t>
  </si>
  <si>
    <t>kr</t>
  </si>
  <si>
    <t>Samlet effektbesp.</t>
  </si>
  <si>
    <t>herav:</t>
  </si>
  <si>
    <t>kr/kW mnd</t>
  </si>
  <si>
    <t>mnd</t>
  </si>
  <si>
    <t>Fastkraft effektbesp.</t>
  </si>
  <si>
    <t>Uprioritert effektb.</t>
  </si>
  <si>
    <t>Vannbesparelse</t>
  </si>
  <si>
    <t>m3 vann</t>
  </si>
  <si>
    <t>kr/m3</t>
  </si>
  <si>
    <t>Redusert vedlikehold</t>
  </si>
  <si>
    <t>(spesifisér)</t>
  </si>
  <si>
    <t>Samlet kronebesp.</t>
  </si>
  <si>
    <t xml:space="preserve">Norsk Enøk og Energi AS </t>
  </si>
  <si>
    <t>Drammen-Fredrikstad-Tønsberg-Grenland</t>
  </si>
  <si>
    <t>www.nee.no</t>
  </si>
  <si>
    <t>Rørarbeider</t>
  </si>
  <si>
    <t>pos</t>
  </si>
  <si>
    <t>enhet</t>
  </si>
  <si>
    <t>pris</t>
  </si>
  <si>
    <t>sum</t>
  </si>
  <si>
    <t>320</t>
  </si>
  <si>
    <t>1</t>
  </si>
  <si>
    <t>kurs nr 1: (ihht vedlagt flytskjema)</t>
  </si>
  <si>
    <t>eksisterende rør ved heissjakt.</t>
  </si>
  <si>
    <t>2</t>
  </si>
  <si>
    <t>kurs nr 2: (ihht vedlagt flytskjema)</t>
  </si>
  <si>
    <t>Hovedtilførsel til aggregat 36.03 DN 50</t>
  </si>
  <si>
    <t>tilknytning aggregater,  inkl shunt og pumpe på 36.02</t>
  </si>
  <si>
    <t xml:space="preserve">Tilknytning til samlestokk i teknisk rom </t>
  </si>
  <si>
    <t>kurs nr 3: (ihht vedlagt flytskjema)</t>
  </si>
  <si>
    <t>4</t>
  </si>
  <si>
    <t>kurs nr 4: (ihht vedlagt flytskjema)</t>
  </si>
  <si>
    <t>6</t>
  </si>
  <si>
    <t>Ny tilførsel til ventilasjonsaggregat 36.03.</t>
  </si>
  <si>
    <t xml:space="preserve">Føres opp  vent rom i kjeller og videre opp </t>
  </si>
  <si>
    <t xml:space="preserve">i trapperom fra kjeller til vent  rom </t>
  </si>
  <si>
    <t>Hovedtilførsel til aggregat 36.03 DN 40</t>
  </si>
  <si>
    <t>tilknytning aggregat,  inkl shunt og pumpe</t>
  </si>
  <si>
    <t xml:space="preserve">6 tur stusser 6 returstusser med dimensjon ihht </t>
  </si>
  <si>
    <t>8</t>
  </si>
  <si>
    <t>VARMESENTRAL (Alternativ 1)</t>
  </si>
  <si>
    <t xml:space="preserve">         .1</t>
  </si>
  <si>
    <t>rundsum</t>
  </si>
  <si>
    <t xml:space="preserve">         .2</t>
  </si>
  <si>
    <t xml:space="preserve">         .3</t>
  </si>
  <si>
    <t xml:space="preserve">         .4</t>
  </si>
  <si>
    <t xml:space="preserve">         .5</t>
  </si>
  <si>
    <t xml:space="preserve">         .6</t>
  </si>
  <si>
    <t xml:space="preserve">         .7</t>
  </si>
  <si>
    <t xml:space="preserve">         .8</t>
  </si>
  <si>
    <t>Varmeveksler enhet  forbruksvann, inkl pumper, sikkerhetsutst.</t>
  </si>
  <si>
    <t>samt alt nødvendig utstyr</t>
  </si>
  <si>
    <t xml:space="preserve">         .9</t>
  </si>
  <si>
    <t xml:space="preserve">         .10</t>
  </si>
  <si>
    <t>LUFT/VANN VARMEPUMPE</t>
  </si>
  <si>
    <t>ant</t>
  </si>
  <si>
    <t xml:space="preserve"> </t>
  </si>
  <si>
    <t xml:space="preserve">Ekjsisterende  tilførsel til radiatorer og </t>
  </si>
  <si>
    <t>ventilasjonsbatteri 36.01.</t>
  </si>
  <si>
    <t>Ventilasjon kobles fra og plugges under gulv i trapperom 1-11</t>
  </si>
  <si>
    <t xml:space="preserve"> (radiatorkursen dekker i dag ca 1900m2) </t>
  </si>
  <si>
    <t xml:space="preserve">Ny tilførsel til ventilasjonsaggregat 36.01 og 36.02. Føres opp  til loft </t>
  </si>
  <si>
    <t xml:space="preserve">loft langs skorstein i tekn. Derifra føres de  videre til  vent rom. </t>
  </si>
  <si>
    <t>Pris må i tillegg til rørføring omfatte etablering av ny shuntgruppe</t>
  </si>
  <si>
    <t xml:space="preserve">shuntgruppe og  nødvendig utstyr  på batteri 36.02 samt </t>
  </si>
  <si>
    <t>tilkobling til eksisterende shunt gruppe på 36.01</t>
  </si>
  <si>
    <t>Ny tilførsel til radioatorer/konvektorer i korridor 1-138, 1-152</t>
  </si>
  <si>
    <t xml:space="preserve">Samt tilknytning til samlestokk i teknisk rom </t>
  </si>
  <si>
    <t>Levering av TA ventiler, spjeldventiler mm</t>
  </si>
  <si>
    <t>Hovedtilførsel til radiatorer DN 35 (galv stål, mapress)</t>
  </si>
  <si>
    <t>Avstikk til radiatorer DN 20 (22mm galv, mapress)</t>
  </si>
  <si>
    <t>Samt levering av 2 stk viftekonvektorer</t>
  </si>
  <si>
    <t>på til sammen ca 6kW</t>
  </si>
  <si>
    <t>Konvektorer KW slimline SLN 800</t>
  </si>
  <si>
    <t>fjernkontroll for regulering</t>
  </si>
  <si>
    <t>Rørsett for viftekonvektor</t>
  </si>
  <si>
    <t>kurs nr 5: (ihht vedlagt flytskjema)</t>
  </si>
  <si>
    <t>isolering av installasjoner</t>
  </si>
  <si>
    <t xml:space="preserve">ventilsett, fittings </t>
  </si>
  <si>
    <t>kost</t>
  </si>
  <si>
    <t>HJELPEBEREGNING</t>
  </si>
  <si>
    <t>INPUTDATA</t>
  </si>
  <si>
    <t>NB: Kun utfylling i gule felt !!</t>
  </si>
  <si>
    <t>BYGG</t>
  </si>
  <si>
    <t>ENERGIBLOKK/BYGNING</t>
  </si>
  <si>
    <t>SONE</t>
  </si>
  <si>
    <t>System</t>
  </si>
  <si>
    <t>Max</t>
  </si>
  <si>
    <t>Min.</t>
  </si>
  <si>
    <t>Brutto areal m2 ca</t>
  </si>
  <si>
    <t>LUFTMENGDE  m3/h</t>
  </si>
  <si>
    <t>Pr. m2</t>
  </si>
  <si>
    <t>Luftmengde redusert kapasitet</t>
  </si>
  <si>
    <t>min.</t>
  </si>
  <si>
    <t>m3/h</t>
  </si>
  <si>
    <t>SYSTEM</t>
  </si>
  <si>
    <t xml:space="preserve">Luftmengde sone </t>
  </si>
  <si>
    <t>max</t>
  </si>
  <si>
    <t>M3/H</t>
  </si>
  <si>
    <t>Dim utetemp</t>
  </si>
  <si>
    <t>VARMEGJENVINNER :</t>
  </si>
  <si>
    <t>%</t>
  </si>
  <si>
    <t>Varmegjenvinner sone 1</t>
  </si>
  <si>
    <t>Avtrekkstemp</t>
  </si>
  <si>
    <t>Driftstid</t>
  </si>
  <si>
    <t>Max hastighet</t>
  </si>
  <si>
    <t>timer/dag</t>
  </si>
  <si>
    <t>Vifteffekt  min luftm.</t>
  </si>
  <si>
    <t>min/kw</t>
  </si>
  <si>
    <t>Innbl.temp.</t>
  </si>
  <si>
    <t>Redusert hastighet</t>
  </si>
  <si>
    <t>Innstallert effekt vifter</t>
  </si>
  <si>
    <t>max/kw</t>
  </si>
  <si>
    <t>Temp.h.motor</t>
  </si>
  <si>
    <t>Sp.verdi</t>
  </si>
  <si>
    <t>Normtall</t>
  </si>
  <si>
    <t>Timer pr. dag 1/1 hastighet</t>
  </si>
  <si>
    <t>BEREGNET .(eks.kjøling)</t>
  </si>
  <si>
    <t>pr.m2</t>
  </si>
  <si>
    <t>Timer pr. dag 1/2 hastighet</t>
  </si>
  <si>
    <t>INPUT DATA</t>
  </si>
  <si>
    <t>BRUTTO ENERGIBEHOV</t>
  </si>
  <si>
    <t>kwh</t>
  </si>
  <si>
    <t>Stasjon Hønefoss</t>
  </si>
  <si>
    <t>ENERGIBEHOV VIFTER:</t>
  </si>
  <si>
    <t>Måned</t>
  </si>
  <si>
    <t>Døgn</t>
  </si>
  <si>
    <t>T etter</t>
  </si>
  <si>
    <t>Ttillufts</t>
  </si>
  <si>
    <t>Mnd.middel</t>
  </si>
  <si>
    <t>Sirk.luftm.</t>
  </si>
  <si>
    <t>Sp.ven-</t>
  </si>
  <si>
    <t>Temp.</t>
  </si>
  <si>
    <t>Døgn/</t>
  </si>
  <si>
    <t>Middeltemp pr.mnd.</t>
  </si>
  <si>
    <t>EFFEKTBEHOV  VARMEBATTERI</t>
  </si>
  <si>
    <t>kw/w</t>
  </si>
  <si>
    <t>dag 1/1</t>
  </si>
  <si>
    <t>dag 1/2</t>
  </si>
  <si>
    <t>vgj.</t>
  </si>
  <si>
    <t>temp.</t>
  </si>
  <si>
    <t>temp. Døgn</t>
  </si>
  <si>
    <t>pr.mnd.</t>
  </si>
  <si>
    <t>tilasjons tap</t>
  </si>
  <si>
    <t>diff.</t>
  </si>
  <si>
    <t>mnd.</t>
  </si>
  <si>
    <t>Dag</t>
  </si>
  <si>
    <t>timer</t>
  </si>
  <si>
    <t>C</t>
  </si>
  <si>
    <t>kwh/ c mnd.</t>
  </si>
  <si>
    <t>7dag/uke</t>
  </si>
  <si>
    <t>5dag/uke</t>
  </si>
  <si>
    <t>Kragerø</t>
  </si>
  <si>
    <t>JAN</t>
  </si>
  <si>
    <t>Energipris oppvarming:</t>
  </si>
  <si>
    <t>FEB</t>
  </si>
  <si>
    <t>Energipris fastkraft :</t>
  </si>
  <si>
    <t>MARS</t>
  </si>
  <si>
    <t>APRIL</t>
  </si>
  <si>
    <t>SONE 1:</t>
  </si>
  <si>
    <t>MAI</t>
  </si>
  <si>
    <t>ENERGIKOSTNADER OPVARMING</t>
  </si>
  <si>
    <t>JUNI</t>
  </si>
  <si>
    <t>ENERGIKOSTNADER VIFTEDRIFT</t>
  </si>
  <si>
    <t>JULI</t>
  </si>
  <si>
    <t xml:space="preserve"> SUM ENERGIKOSTNADER</t>
  </si>
  <si>
    <t>AUG</t>
  </si>
  <si>
    <t>SEPT</t>
  </si>
  <si>
    <t>OKT</t>
  </si>
  <si>
    <t>BRUTTO ENERGIBEHOV . pr.mnd.</t>
  </si>
  <si>
    <t>NOV</t>
  </si>
  <si>
    <t>SONE 1</t>
  </si>
  <si>
    <t>DES</t>
  </si>
  <si>
    <t xml:space="preserve"> Sum</t>
  </si>
  <si>
    <t>Energiforbruk</t>
  </si>
  <si>
    <t>Energi vifter</t>
  </si>
  <si>
    <t xml:space="preserve"> Sum pr.mnd</t>
  </si>
  <si>
    <t>Maksimalt effektbehov ventilasjon</t>
  </si>
  <si>
    <t>Temp.etter varmegjenvinner,ved Dut</t>
  </si>
  <si>
    <t>Effektbehov varmebatteri ved Dut</t>
  </si>
  <si>
    <t>kw</t>
  </si>
  <si>
    <t>W</t>
  </si>
  <si>
    <t xml:space="preserve"> Sum år</t>
  </si>
  <si>
    <t xml:space="preserve">forestående poster. </t>
  </si>
  <si>
    <t>NB! Nødvendig utstyr/ventiler for de enkelte kurser er</t>
  </si>
  <si>
    <t>priset i foregående oppsett</t>
  </si>
  <si>
    <t xml:space="preserve">rom, samt frakobling av ventilasjonsledning og drenering av </t>
  </si>
  <si>
    <t>Tilknytning av eksisterende  varmebærerledning  til ny samlestokk  i teknisk</t>
  </si>
  <si>
    <t>Eksisterende radiatorkurs til garderoberog gymsal</t>
  </si>
  <si>
    <t>Tilknyttes til ny samlestokk i teknisk rom</t>
  </si>
  <si>
    <t>5</t>
  </si>
  <si>
    <t>DN 125 samlestokk tilknyttes eksisterenede kjelekrets</t>
  </si>
  <si>
    <t xml:space="preserve">Etablering av ny samlestokk i teknisk rom </t>
  </si>
  <si>
    <t>DN125  samlestokk, inklusiv vegg/gulvfeste og isolering</t>
  </si>
  <si>
    <t>Stengeventiler DN 125</t>
  </si>
  <si>
    <t>tilkobling av eksisterende kjeler til samlestokk</t>
  </si>
  <si>
    <t>Trykk og tempfølere på tur/retur</t>
  </si>
  <si>
    <t xml:space="preserve">Installasjon av luft/vann varmepumpe </t>
  </si>
  <si>
    <t>tilknyttes eksisterende røropplegg</t>
  </si>
  <si>
    <t>pumpe brinekurs med tilbehør: Type: MAGNA 50-120</t>
  </si>
  <si>
    <t xml:space="preserve">Ekspansjonskar brinekurs, Type: 80L </t>
  </si>
  <si>
    <t>Filter/slamsamletr brinekurs, Type: Grovfilter DN 65</t>
  </si>
  <si>
    <t>Stengeventiler DN 65</t>
  </si>
  <si>
    <t>Krageflenser DN 65</t>
  </si>
  <si>
    <t xml:space="preserve">Strupeventiler DN 65 </t>
  </si>
  <si>
    <t>Varmeveksler/innedel,  sikkerhetsutst.</t>
  </si>
  <si>
    <t xml:space="preserve">         .11</t>
  </si>
  <si>
    <t xml:space="preserve">         .12</t>
  </si>
  <si>
    <t xml:space="preserve">         .13</t>
  </si>
  <si>
    <t xml:space="preserve">         .14</t>
  </si>
  <si>
    <t xml:space="preserve">         .15</t>
  </si>
  <si>
    <t xml:space="preserve">         .16</t>
  </si>
  <si>
    <t>Tilkobling av varmepumpe til hovedstokk</t>
  </si>
  <si>
    <t>tilkobling av rørstrekk veksler/innedel</t>
  </si>
  <si>
    <t>Automatisk lufteventil m luftkamer</t>
  </si>
  <si>
    <t>tilkobling av rørstrekk brinekrets/utedel</t>
  </si>
  <si>
    <t>Kjølevæske monopropylen (25L bulker)</t>
  </si>
  <si>
    <t>Påfyllningssett brinekurs med kar og håndpumpe</t>
  </si>
  <si>
    <t>2.1</t>
  </si>
  <si>
    <t>2.2</t>
  </si>
  <si>
    <t>Innvestering:</t>
  </si>
  <si>
    <r>
      <rPr>
        <b/>
        <sz val="11"/>
        <rFont val="Times New Roman"/>
        <family val="1"/>
      </rPr>
      <t>Trykk på + tegnet til venstre for å vise</t>
    </r>
    <r>
      <rPr>
        <b/>
        <sz val="14"/>
        <rFont val="Times New Roman"/>
        <family val="1"/>
      </rPr>
      <t xml:space="preserve"> </t>
    </r>
    <r>
      <rPr>
        <b/>
        <sz val="18"/>
        <rFont val="Times New Roman"/>
        <family val="1"/>
      </rPr>
      <t>beregninger og besparelser</t>
    </r>
  </si>
  <si>
    <r>
      <rPr>
        <b/>
        <sz val="11"/>
        <rFont val="Times New Roman"/>
        <family val="1"/>
      </rPr>
      <t>Trykk på + tegnet til venstre for å vise</t>
    </r>
    <r>
      <rPr>
        <b/>
        <sz val="16"/>
        <rFont val="Times New Roman"/>
        <family val="1"/>
      </rPr>
      <t xml:space="preserve"> </t>
    </r>
    <r>
      <rPr>
        <b/>
        <sz val="18"/>
        <rFont val="Times New Roman"/>
        <family val="1"/>
      </rPr>
      <t>innvesteringskostnader</t>
    </r>
    <r>
      <rPr>
        <b/>
        <sz val="16"/>
        <rFont val="Times New Roman"/>
        <family val="1"/>
      </rPr>
      <t xml:space="preserve"> </t>
    </r>
  </si>
  <si>
    <t xml:space="preserve">Sum post 8 : Installasjon av luft/vann varmepumpe </t>
  </si>
  <si>
    <t>Sum post 6 : Samlestokk teknisk rom</t>
  </si>
  <si>
    <t>sum post 4: konvertering til vannbåren varme i rom 1-138 og 1-152 (ca 200m2)</t>
  </si>
  <si>
    <t>sum post 3 : tilknytning av rad kurs til ny samlestokk</t>
  </si>
  <si>
    <t>sum post 5 : etablere varmebærer til ventilasjonskurs 36.03</t>
  </si>
  <si>
    <t xml:space="preserve">sum post 2 : etablere varmebærer til ventilasjonskurs  36.01 og 02 </t>
  </si>
  <si>
    <t>sum post 1 : splitting av ventilasjonskurs og radiatorkurs</t>
  </si>
  <si>
    <t>Forbruk oppvarming, ventilasjon og varmt forbruksvann:</t>
  </si>
  <si>
    <t>Type vare/tjeneste</t>
  </si>
  <si>
    <t>Montering</t>
  </si>
  <si>
    <t>-</t>
  </si>
  <si>
    <t xml:space="preserve">Installere nye vifter i 4 stk ventilasjonsaggregat </t>
  </si>
  <si>
    <t>EOS</t>
  </si>
  <si>
    <t xml:space="preserve">Diverse byggteknisk </t>
  </si>
  <si>
    <t>Byggteknisk</t>
  </si>
  <si>
    <t>Dører</t>
  </si>
  <si>
    <t>Dørtype</t>
  </si>
  <si>
    <r>
      <rPr>
        <b/>
        <sz val="11"/>
        <rFont val="Times New Roman"/>
        <family val="1"/>
      </rPr>
      <t>Trykk på + tegnet til venstre for å vise</t>
    </r>
    <r>
      <rPr>
        <b/>
        <sz val="16"/>
        <rFont val="Times New Roman"/>
        <family val="1"/>
      </rPr>
      <t xml:space="preserve"> </t>
    </r>
    <r>
      <rPr>
        <b/>
        <sz val="18"/>
        <rFont val="Times New Roman"/>
        <family val="1"/>
      </rPr>
      <t>diverse kostnader</t>
    </r>
    <r>
      <rPr>
        <b/>
        <sz val="16"/>
        <rFont val="Times New Roman"/>
        <family val="1"/>
      </rPr>
      <t xml:space="preserve"> </t>
    </r>
  </si>
  <si>
    <t xml:space="preserve"> Utskiftning av eksisterende tilluft/avtrekksvifter til kammervifter</t>
  </si>
  <si>
    <t>360</t>
  </si>
  <si>
    <t>01</t>
  </si>
  <si>
    <t>- Nye vifter</t>
  </si>
  <si>
    <t xml:space="preserve">- Rørleggerarbeider </t>
  </si>
  <si>
    <t xml:space="preserve">- Elektrikerarbeider </t>
  </si>
  <si>
    <t>NB !!mangler pris</t>
  </si>
  <si>
    <t xml:space="preserve">Sum utskiftning av eksisterende vifter </t>
  </si>
  <si>
    <t>til kammervifter</t>
  </si>
  <si>
    <t>Nye kammervifter til aggregat 36.01</t>
  </si>
  <si>
    <t>Aggregat 36.01 (ihht vedlagt prisskjema fra entreprenør)</t>
  </si>
  <si>
    <t>04</t>
  </si>
  <si>
    <t>03</t>
  </si>
  <si>
    <t>02</t>
  </si>
  <si>
    <t>Aggregat 36.02 (ihht vedlagt prisskjema fra entreprenør)</t>
  </si>
  <si>
    <t>Aggregat 36.03 (ihht vedlagt prisskjema fra entreprenør)</t>
  </si>
  <si>
    <t>Aggregat 36.04 (ihht vedlagt prisskjema fra entreprenør)</t>
  </si>
  <si>
    <t>Ventilasjonsarbeider</t>
  </si>
  <si>
    <t>Tilbake til Innhold</t>
  </si>
  <si>
    <t>Sum tiltak nr 6 (eks. Påslag NEE og eks. mva)</t>
  </si>
  <si>
    <t>Investering</t>
  </si>
  <si>
    <t>1.</t>
  </si>
  <si>
    <t>2.</t>
  </si>
  <si>
    <t>3.</t>
  </si>
  <si>
    <t>Tilleggsutbytte:</t>
  </si>
  <si>
    <t>Investering:</t>
  </si>
  <si>
    <t>Benytt normtall eller graddagsberegning for å bestemme besparelsen.</t>
  </si>
  <si>
    <t>U-verdi før ENØK:</t>
  </si>
  <si>
    <t>W/mK</t>
  </si>
  <si>
    <t>U-verdi etter ENØK:</t>
  </si>
  <si>
    <t>Graddagstall:</t>
  </si>
  <si>
    <t>Areal   x  U-verdiendring</t>
  </si>
  <si>
    <t>m x         W/mK</t>
  </si>
  <si>
    <t>x 24 x 3,8    =</t>
  </si>
  <si>
    <t>Tilleggsisolering av tak/loftsgulv</t>
  </si>
  <si>
    <t>Forbedring</t>
  </si>
  <si>
    <t>Alle priser er eks. mva.</t>
  </si>
  <si>
    <t xml:space="preserve">DYNACIAT  ILDH 540V  80KW varmepumpe </t>
  </si>
  <si>
    <t>m2</t>
  </si>
  <si>
    <t>36.01</t>
  </si>
  <si>
    <t>36.02</t>
  </si>
  <si>
    <t>36.03</t>
  </si>
  <si>
    <t>36.04</t>
  </si>
  <si>
    <t>Grunnlag og beregninger</t>
  </si>
  <si>
    <t>Økonomi - beregninger og forutsettninger</t>
  </si>
  <si>
    <t>Investeringer (tilbud fra entreprenører osv</t>
  </si>
  <si>
    <t>nr. 211</t>
  </si>
  <si>
    <t>Installasjon av luft/vann varmepumpe</t>
  </si>
  <si>
    <t>Vannb. Varmebatteri til aggregat</t>
  </si>
  <si>
    <t>Rundsum div kostnader i forb med tiltaket</t>
  </si>
  <si>
    <t>Sum nye varmebatterier</t>
  </si>
  <si>
    <t xml:space="preserve">Fra diverse kostnader : rundsum </t>
  </si>
  <si>
    <t xml:space="preserve">Fra diverse kostnader : Varmebatterier </t>
  </si>
  <si>
    <t>Luftmengder</t>
  </si>
  <si>
    <t>m3/s</t>
  </si>
  <si>
    <t>anleggsdata:</t>
  </si>
  <si>
    <t xml:space="preserve"> Frekvensomformer</t>
  </si>
  <si>
    <t>nr. 001</t>
  </si>
  <si>
    <t>Energioppfølgingssystem (EOS)</t>
  </si>
  <si>
    <t>Drift</t>
  </si>
  <si>
    <t>nr. 003</t>
  </si>
  <si>
    <t>m³/h</t>
  </si>
  <si>
    <t>x0,... x ...h/d x1,5</t>
  </si>
  <si>
    <t>Roterende varmegjennvinner 36.01</t>
  </si>
  <si>
    <t>Roterende varmegjennvinner 36.02</t>
  </si>
  <si>
    <t>Effektbesparelse:</t>
  </si>
  <si>
    <t>Vannbehandling</t>
  </si>
  <si>
    <t>Økonomiske forutsettninger - Vannbehandling</t>
  </si>
  <si>
    <t>inngår</t>
  </si>
  <si>
    <t>i vp</t>
  </si>
  <si>
    <t>Benytt normtall eller graddagsberegning.</t>
  </si>
  <si>
    <t>Luftm. x red.driftstid</t>
  </si>
  <si>
    <t xml:space="preserve">       Virkn.grad</t>
  </si>
  <si>
    <t>vav/cav priser fra Teleklima</t>
  </si>
  <si>
    <r>
      <t>CO</t>
    </r>
    <r>
      <rPr>
        <vertAlign val="subscript"/>
        <sz val="10"/>
        <rFont val="Times New Roman"/>
        <family val="1"/>
      </rPr>
      <t xml:space="preserve">2 </t>
    </r>
    <r>
      <rPr>
        <sz val="10"/>
        <rFont val="Times New Roman"/>
        <family val="1"/>
      </rPr>
      <t>/ temp regulering</t>
    </r>
  </si>
  <si>
    <t>trafo</t>
  </si>
  <si>
    <t>trykk</t>
  </si>
  <si>
    <t>freklvenso,former</t>
  </si>
  <si>
    <t>sum (samlett for ovenstående poster)</t>
  </si>
  <si>
    <t xml:space="preserve">Montering </t>
  </si>
  <si>
    <t>Økonomiske forutsettninger - vav</t>
  </si>
  <si>
    <t>kabling til følere, elektriske tilkoblinger mm</t>
  </si>
  <si>
    <t xml:space="preserve">Luftmengde:                                 </t>
  </si>
  <si>
    <t>m/h</t>
  </si>
  <si>
    <t xml:space="preserve">Virkningsgrad gjenvinner:                  </t>
  </si>
  <si>
    <t xml:space="preserve">Reduksjon i driftstid :     </t>
  </si>
  <si>
    <t>h/år</t>
  </si>
  <si>
    <t xml:space="preserve">Graddagstall:                                 </t>
  </si>
  <si>
    <t>0,335 x 4854 / 1.000 = 1,62</t>
  </si>
  <si>
    <t>4.854</t>
  </si>
  <si>
    <t>25*0,75 (tre kvarter) =</t>
  </si>
  <si>
    <t>h/uke</t>
  </si>
  <si>
    <t xml:space="preserve">Bruk av gymsal er 25 skoletimer pr uke (ref. timeplan) </t>
  </si>
  <si>
    <t>reduksjon av luftmengde</t>
  </si>
  <si>
    <t>drift uten vav styring</t>
  </si>
  <si>
    <t>Reduksjon i driftstid</t>
  </si>
  <si>
    <t>20 dager halv luftmengde</t>
  </si>
  <si>
    <r>
      <t>m</t>
    </r>
    <r>
      <rPr>
        <vertAlign val="superscript"/>
        <sz val="10"/>
        <rFont val="Arial"/>
        <family val="2"/>
      </rPr>
      <t>3</t>
    </r>
    <r>
      <rPr>
        <sz val="10"/>
        <rFont val="Arial"/>
        <family val="2"/>
      </rPr>
      <t>/h</t>
    </r>
  </si>
  <si>
    <r>
      <t>m</t>
    </r>
    <r>
      <rPr>
        <vertAlign val="superscript"/>
        <sz val="10"/>
        <rFont val="Arial"/>
        <family val="2"/>
      </rPr>
      <t>3</t>
    </r>
    <r>
      <rPr>
        <sz val="10"/>
        <rFont val="Arial"/>
        <family val="2"/>
      </rPr>
      <t>/år</t>
    </r>
  </si>
  <si>
    <t>besparelse kWh/år</t>
  </si>
  <si>
    <t>vav - 36.03</t>
  </si>
  <si>
    <t>x(1 - 0,7) x1,62 =</t>
  </si>
  <si>
    <t>9 100m/h  x  3 h</t>
  </si>
  <si>
    <t>Brutto energiforbr.</t>
  </si>
  <si>
    <t>Besparelse i %</t>
  </si>
  <si>
    <t xml:space="preserve">Investering er netto innkjøpspris, eks mva </t>
  </si>
  <si>
    <t>Kr</t>
  </si>
  <si>
    <t>Fastkraft</t>
  </si>
  <si>
    <t>Tlf:</t>
  </si>
  <si>
    <t xml:space="preserve"> Energibehov ventilasjon</t>
  </si>
  <si>
    <t>Adresse</t>
  </si>
  <si>
    <t>Oppdragsgiver:</t>
  </si>
  <si>
    <t>adresse:</t>
  </si>
  <si>
    <t>adresse: (postnr)</t>
  </si>
  <si>
    <t>adresse: (kommune)</t>
  </si>
  <si>
    <t>Avdeling:</t>
  </si>
  <si>
    <t>Kontaktperson:</t>
  </si>
  <si>
    <t>Epost:</t>
  </si>
  <si>
    <t>Bistand/kontroll:</t>
  </si>
  <si>
    <t>Firma:</t>
  </si>
  <si>
    <t>Dato:</t>
  </si>
  <si>
    <t>Tlf</t>
  </si>
  <si>
    <t>Byggeår</t>
  </si>
  <si>
    <t>Graddagstall</t>
  </si>
  <si>
    <t>Normal</t>
  </si>
  <si>
    <t>Rehabilitert</t>
  </si>
  <si>
    <t>Påbygd</t>
  </si>
  <si>
    <t>Målt forbruk</t>
  </si>
  <si>
    <t>Korrigert forbruk</t>
  </si>
  <si>
    <t>BASIS</t>
  </si>
  <si>
    <t>Energibærer</t>
  </si>
  <si>
    <t>Målernr</t>
  </si>
  <si>
    <t>Repr. forbr til kontrakt</t>
  </si>
  <si>
    <t>Repr. effekt til kontrakt</t>
  </si>
  <si>
    <t>Brukstid</t>
  </si>
  <si>
    <t>Uprioritert kraft</t>
  </si>
  <si>
    <t>Olje</t>
  </si>
  <si>
    <t>Fjernvarme</t>
  </si>
  <si>
    <t>SUM Brutto</t>
  </si>
  <si>
    <t>Sum Netto</t>
  </si>
  <si>
    <t>ENØKANALYSE GRUNNDATA:</t>
  </si>
  <si>
    <t>Byggeier:</t>
  </si>
  <si>
    <t>Tette utettheter i bygg (se termofoto)</t>
  </si>
  <si>
    <t>NB! Må finne andel vannbåren varme. Feil å ta 6% av totalforbruk</t>
  </si>
  <si>
    <t>skille ventilasjon og oppvarming der hvor mulig</t>
  </si>
  <si>
    <t>system</t>
  </si>
  <si>
    <t>install. år</t>
  </si>
  <si>
    <t>bygning</t>
  </si>
  <si>
    <t>driftstid</t>
  </si>
  <si>
    <t>CAV/VAV</t>
  </si>
  <si>
    <t>Tilluft</t>
  </si>
  <si>
    <t>Avtrekk</t>
  </si>
  <si>
    <t>Type Gjennvinner</t>
  </si>
  <si>
    <t>Tilluft (redusert drift)</t>
  </si>
  <si>
    <t>Avtrekk (redusert drift)</t>
  </si>
  <si>
    <t>Type vifter</t>
  </si>
  <si>
    <t>Virkn.grad</t>
  </si>
  <si>
    <t>Ant. Hastigh.</t>
  </si>
  <si>
    <t>Effekt</t>
  </si>
  <si>
    <t>Målt Amp</t>
  </si>
  <si>
    <t>Motor Avtrekk</t>
  </si>
  <si>
    <t>Motor    Tilluft</t>
  </si>
  <si>
    <t>system 1</t>
  </si>
  <si>
    <t>CAV</t>
  </si>
  <si>
    <t>Hjertnes teaterdel</t>
  </si>
  <si>
    <t>Roterende</t>
  </si>
  <si>
    <r>
      <t>m</t>
    </r>
    <r>
      <rPr>
        <vertAlign val="superscript"/>
        <sz val="10"/>
        <rFont val="Arial"/>
        <family val="2"/>
      </rPr>
      <t>3/</t>
    </r>
    <r>
      <rPr>
        <sz val="10"/>
        <rFont val="Arial"/>
        <family val="2"/>
      </rPr>
      <t>h</t>
    </r>
  </si>
  <si>
    <t>Radial</t>
  </si>
  <si>
    <t>Effekt(kW)</t>
  </si>
  <si>
    <t>(full last)</t>
  </si>
  <si>
    <t>Varmebatteri</t>
  </si>
  <si>
    <t>Vannbårent</t>
  </si>
  <si>
    <t>elektrisk</t>
  </si>
  <si>
    <t>system 2</t>
  </si>
  <si>
    <t>system 3</t>
  </si>
  <si>
    <t>system 4</t>
  </si>
  <si>
    <t>system 5</t>
  </si>
  <si>
    <t>turtemp</t>
  </si>
  <si>
    <t>returtemp</t>
  </si>
  <si>
    <t>q(l/min)</t>
  </si>
  <si>
    <t>effekt</t>
  </si>
  <si>
    <t>Trinn 1(kW)</t>
  </si>
  <si>
    <t>Trinn 2(kW)</t>
  </si>
  <si>
    <t>Trinn 3(kW)</t>
  </si>
  <si>
    <t>Trinn 4(kW)</t>
  </si>
  <si>
    <t>Trinn5(kW)</t>
  </si>
  <si>
    <t>Trinn6(kW)</t>
  </si>
  <si>
    <t>Ventilasjonsanlegg Sandefjord Rådhus</t>
  </si>
  <si>
    <t>Rådhuset</t>
  </si>
  <si>
    <t>El etterv. Batt montert ute i anlegg</t>
  </si>
  <si>
    <t>Bibliotek</t>
  </si>
  <si>
    <t>Hjertnes scene/sal</t>
  </si>
  <si>
    <t>start</t>
  </si>
  <si>
    <t>stopp</t>
  </si>
  <si>
    <t>kontinuerlig</t>
  </si>
  <si>
    <t>07.00</t>
  </si>
  <si>
    <t>23.30</t>
  </si>
  <si>
    <t>Data fra befaring Emma</t>
  </si>
  <si>
    <t>Garage/Rådhus</t>
  </si>
  <si>
    <t>Henter tilluft fra system 2</t>
  </si>
  <si>
    <t>Installasjon av frekvensomformere slik at ventilasjonsanlegget kan gå på halv luftmengden om natten:</t>
  </si>
  <si>
    <t>Luftmengde</t>
  </si>
  <si>
    <r>
      <t>ɳ</t>
    </r>
    <r>
      <rPr>
        <vertAlign val="subscript"/>
        <sz val="12"/>
        <rFont val="Calibri"/>
        <family val="2"/>
      </rPr>
      <t>gjennvinner</t>
    </r>
  </si>
  <si>
    <t>ny</t>
  </si>
  <si>
    <t>nåværende</t>
  </si>
  <si>
    <t>h</t>
  </si>
  <si>
    <t>NB! Se på konvertering til vannbåren varme, skille ventilasjon og varme</t>
  </si>
  <si>
    <t>konstant:</t>
  </si>
  <si>
    <t>0,335 x 3764/ 1.000 = 1,26</t>
  </si>
  <si>
    <t>besparelse</t>
  </si>
  <si>
    <t>92370m/h  x  3 h</t>
  </si>
  <si>
    <t>x(1 - 0,75) x1,26=</t>
  </si>
  <si>
    <t>Besparelse (kWh/år)</t>
  </si>
  <si>
    <t>Installasjon av ur for styring av driftstider:</t>
  </si>
  <si>
    <t>kWh pris</t>
  </si>
  <si>
    <t xml:space="preserve">NB! Dette fordrer at det lar seg gjøre og skille varme og ventilasjon </t>
  </si>
  <si>
    <t>0,335 x 3776/ 1.000 = 1,265</t>
  </si>
  <si>
    <t xml:space="preserve">Tiltak Ventilasjon: Alternativ 2 frekvensstyring av viftemotorer. </t>
  </si>
  <si>
    <t>Prosj.nr:</t>
  </si>
  <si>
    <t>Spesifikk vifteeffekt er et meget nyttig redskap for vurdering av energieffektiviteten i ventilasjonsanlegg.</t>
  </si>
  <si>
    <t>SFP (forkortelsen for Specific Fan Power) angir forholdet mellom den elektriske effekten som er</t>
  </si>
  <si>
    <t>V</t>
  </si>
  <si>
    <t>total sirkulert luftmengde netto, [m3/s]</t>
  </si>
  <si>
    <t>Σ P</t>
  </si>
  <si>
    <t>Summen av alle vifteeffekter</t>
  </si>
  <si>
    <t>Spesific Fan Power</t>
  </si>
  <si>
    <t xml:space="preserve">SFP </t>
  </si>
  <si>
    <t>Viftesystemets totale virkningsgrad er videre lik:</t>
  </si>
  <si>
    <t>I ventilasjonsanlegg har man normalt turbulent strømning. Trykkfallet mellom to punkter kan da</t>
  </si>
  <si>
    <t>uttrykkes som:</t>
  </si>
  <si>
    <t>k: konstant</t>
  </si>
  <si>
    <t>v: lufthastigheten [m/s]</t>
  </si>
  <si>
    <r>
      <t>η</t>
    </r>
    <r>
      <rPr>
        <vertAlign val="subscript"/>
        <sz val="12"/>
        <rFont val="Arial"/>
        <family val="2"/>
      </rPr>
      <t xml:space="preserve">m </t>
    </r>
  </si>
  <si>
    <r>
      <t>η</t>
    </r>
    <r>
      <rPr>
        <vertAlign val="subscript"/>
        <sz val="12"/>
        <rFont val="Arial"/>
        <family val="2"/>
      </rPr>
      <t>k</t>
    </r>
  </si>
  <si>
    <r>
      <t>η</t>
    </r>
    <r>
      <rPr>
        <vertAlign val="subscript"/>
        <sz val="12"/>
        <rFont val="Arial"/>
        <family val="2"/>
      </rPr>
      <t>v</t>
    </r>
  </si>
  <si>
    <r>
      <t>η</t>
    </r>
    <r>
      <rPr>
        <vertAlign val="subscript"/>
        <sz val="12"/>
        <rFont val="Arial"/>
        <family val="2"/>
      </rPr>
      <t>t</t>
    </r>
  </si>
  <si>
    <t>motorens virkningsgrad</t>
  </si>
  <si>
    <t>kraftoverføringens virkningsgrad</t>
  </si>
  <si>
    <t>viftens virkningsgrad</t>
  </si>
  <si>
    <t>turtallsstyringens virkningsgrad</t>
  </si>
  <si>
    <t>∆p =</t>
  </si>
  <si>
    <t>(1-0,75)</t>
  </si>
  <si>
    <r>
      <t>Wh/m3*</t>
    </r>
    <r>
      <rPr>
        <vertAlign val="superscript"/>
        <sz val="10"/>
        <rFont val="Arial"/>
        <family val="2"/>
      </rPr>
      <t>0</t>
    </r>
    <r>
      <rPr>
        <sz val="10"/>
        <rFont val="Arial"/>
        <family val="2"/>
      </rPr>
      <t>C</t>
    </r>
  </si>
  <si>
    <t>θ</t>
  </si>
  <si>
    <t>er oppvarmet del av BRA, i m2;</t>
  </si>
  <si>
    <t>A</t>
  </si>
  <si>
    <r>
      <rPr>
        <sz val="10"/>
        <color rgb="FF2A2A2A"/>
        <rFont val="Arial"/>
        <family val="2"/>
      </rPr>
      <t xml:space="preserve">er </t>
    </r>
    <r>
      <rPr>
        <sz val="10"/>
        <color rgb="FF1A1A1A"/>
        <rFont val="Arial"/>
        <family val="2"/>
      </rPr>
      <t xml:space="preserve">varmegjenvinnerens temperaturvirkningsgrad </t>
    </r>
    <r>
      <rPr>
        <sz val="10"/>
        <color rgb="FF414141"/>
        <rFont val="Arial"/>
        <family val="2"/>
      </rPr>
      <t>;</t>
    </r>
  </si>
  <si>
    <t>𝜂𝑇</t>
  </si>
  <si>
    <t xml:space="preserve">V   </t>
  </si>
  <si>
    <t xml:space="preserve"> gjennomsnittlig ventilasjonsluftmengde , i m3/h;</t>
  </si>
  <si>
    <r>
      <rPr>
        <sz val="10"/>
        <color rgb="FF2A2A2A"/>
        <rFont val="Arial"/>
        <family val="2"/>
      </rPr>
      <t xml:space="preserve">er </t>
    </r>
    <r>
      <rPr>
        <sz val="10"/>
        <color rgb="FF1A1A1A"/>
        <rFont val="Arial"/>
        <family val="2"/>
      </rPr>
      <t xml:space="preserve">effekt for vifter avhengig av plassering i ventilasjonsaggregatet: </t>
    </r>
    <r>
      <rPr>
        <i/>
        <sz val="10"/>
        <color rgb="FF2A2A2A"/>
        <rFont val="Arial"/>
        <family val="2"/>
      </rPr>
      <t>P</t>
    </r>
    <r>
      <rPr>
        <i/>
        <sz val="6"/>
        <color rgb="FF2A2A2A"/>
        <rFont val="Times New Roman"/>
        <family val="1"/>
      </rPr>
      <t>1</t>
    </r>
    <r>
      <rPr>
        <i/>
        <sz val="6"/>
        <color rgb="FF2A2A2A"/>
        <rFont val="Arial"/>
        <family val="2"/>
      </rPr>
      <t xml:space="preserve"> </t>
    </r>
    <r>
      <rPr>
        <sz val="10"/>
        <color rgb="FF1A1A1A"/>
        <rFont val="Arial"/>
        <family val="2"/>
      </rPr>
      <t xml:space="preserve">er tilluftvifte før varmegjenvinner </t>
    </r>
    <r>
      <rPr>
        <sz val="10"/>
        <color rgb="FF545454"/>
        <rFont val="Arial"/>
        <family val="2"/>
      </rPr>
      <t xml:space="preserve">; </t>
    </r>
    <r>
      <rPr>
        <sz val="7"/>
        <color rgb="FF1A1A1A"/>
        <rFont val="Times New Roman"/>
        <family val="1"/>
      </rPr>
      <t>P</t>
    </r>
    <r>
      <rPr>
        <sz val="7"/>
        <color rgb="FF1A1A1A"/>
        <rFont val="Arial"/>
        <family val="2"/>
      </rPr>
      <t xml:space="preserve">2 </t>
    </r>
    <r>
      <rPr>
        <sz val="10"/>
        <color rgb="FF1A1A1A"/>
        <rFont val="Arial"/>
        <family val="2"/>
      </rPr>
      <t xml:space="preserve">er tilluftvifte etter varmegjenvinner </t>
    </r>
    <r>
      <rPr>
        <sz val="10"/>
        <color rgb="FF545454"/>
        <rFont val="Arial"/>
        <family val="2"/>
      </rPr>
      <t>;</t>
    </r>
    <r>
      <rPr>
        <sz val="7"/>
        <color rgb="FF1A1A1A"/>
        <rFont val="Times New Roman"/>
        <family val="1"/>
      </rPr>
      <t>P3</t>
    </r>
    <r>
      <rPr>
        <sz val="7"/>
        <color rgb="FF1A1A1A"/>
        <rFont val="Arial"/>
        <family val="2"/>
      </rPr>
      <t xml:space="preserve"> </t>
    </r>
    <r>
      <rPr>
        <sz val="10"/>
        <color rgb="FF1A1A1A"/>
        <rFont val="Arial"/>
        <family val="2"/>
      </rPr>
      <t xml:space="preserve">er avtrekksvifte </t>
    </r>
    <r>
      <rPr>
        <sz val="10"/>
        <color rgb="FF2A2A2A"/>
        <rFont val="Arial"/>
        <family val="2"/>
      </rPr>
      <t xml:space="preserve">før </t>
    </r>
    <r>
      <rPr>
        <sz val="10"/>
        <color rgb="FF1A1A1A"/>
        <rFont val="Arial"/>
        <family val="2"/>
      </rPr>
      <t xml:space="preserve">varmegjenvinner </t>
    </r>
    <r>
      <rPr>
        <sz val="10"/>
        <color rgb="FF545454"/>
        <rFont val="Arial"/>
        <family val="2"/>
      </rPr>
      <t xml:space="preserve">, </t>
    </r>
    <r>
      <rPr>
        <sz val="10"/>
        <color rgb="FF2A2A2A"/>
        <rFont val="Arial"/>
        <family val="2"/>
      </rPr>
      <t>i kW;</t>
    </r>
  </si>
  <si>
    <r>
      <rPr>
        <sz val="10"/>
        <color rgb="FF1A1A1A"/>
        <rFont val="Arial"/>
        <family val="2"/>
      </rPr>
      <t>beregnes etter tillegg H.2.</t>
    </r>
  </si>
  <si>
    <r>
      <rPr>
        <sz val="9"/>
        <color rgb="FF2A2A2A"/>
        <rFont val="Arial"/>
        <family val="2"/>
      </rPr>
      <t>MERKNAD</t>
    </r>
    <r>
      <rPr>
        <sz val="9"/>
        <color rgb="FF2A2A2A"/>
        <rFont val="Times New Roman"/>
        <family val="1"/>
      </rPr>
      <t xml:space="preserve"> </t>
    </r>
    <r>
      <rPr>
        <sz val="9"/>
        <color rgb="FF1A1A1A"/>
        <rFont val="Times New Roman"/>
        <family val="1"/>
      </rPr>
      <t xml:space="preserve">1      </t>
    </r>
    <r>
      <rPr>
        <sz val="9"/>
        <color rgb="FF2A2A2A"/>
        <rFont val="Times New Roman"/>
        <family val="1"/>
      </rPr>
      <t xml:space="preserve">For </t>
    </r>
    <r>
      <rPr>
        <sz val="9"/>
        <color rgb="FF1A1A1A"/>
        <rFont val="Times New Roman"/>
        <family val="1"/>
      </rPr>
      <t xml:space="preserve">ventilasjonssystemer </t>
    </r>
    <r>
      <rPr>
        <sz val="9"/>
        <color rgb="FF2A2A2A"/>
        <rFont val="Times New Roman"/>
        <family val="1"/>
      </rPr>
      <t xml:space="preserve">med </t>
    </r>
    <r>
      <rPr>
        <sz val="9"/>
        <color rgb="FF1A1A1A"/>
        <rFont val="Times New Roman"/>
        <family val="1"/>
      </rPr>
      <t>bar</t>
    </r>
    <r>
      <rPr>
        <sz val="9"/>
        <color rgb="FF414141"/>
        <rFont val="Times New Roman"/>
        <family val="1"/>
      </rPr>
      <t xml:space="preserve">e </t>
    </r>
    <r>
      <rPr>
        <sz val="9"/>
        <color rgb="FF2A2A2A"/>
        <rFont val="Times New Roman"/>
        <family val="1"/>
      </rPr>
      <t xml:space="preserve">avtrekksvifte </t>
    </r>
    <r>
      <rPr>
        <sz val="9"/>
        <color rgb="FF1A1A1A"/>
        <rFont val="Times New Roman"/>
        <family val="1"/>
      </rPr>
      <t>uten varmegjenv</t>
    </r>
    <r>
      <rPr>
        <sz val="9"/>
        <color rgb="FF414141"/>
        <rFont val="Times New Roman"/>
        <family val="1"/>
      </rPr>
      <t>i</t>
    </r>
    <r>
      <rPr>
        <sz val="9"/>
        <color rgb="FF1A1A1A"/>
        <rFont val="Times New Roman"/>
        <family val="1"/>
      </rPr>
      <t>nning</t>
    </r>
    <r>
      <rPr>
        <sz val="9"/>
        <color rgb="FF747474"/>
        <rFont val="Times New Roman"/>
        <family val="1"/>
      </rPr>
      <t>,</t>
    </r>
    <r>
      <rPr>
        <sz val="9"/>
        <color rgb="FF2A2A2A"/>
        <rFont val="Times New Roman"/>
        <family val="1"/>
      </rPr>
      <t xml:space="preserve">er </t>
    </r>
    <r>
      <rPr>
        <i/>
        <sz val="9"/>
        <color rgb="FF545454"/>
        <rFont val="Arial"/>
        <family val="2"/>
      </rPr>
      <t>q</t>
    </r>
    <r>
      <rPr>
        <i/>
        <sz val="9"/>
        <color rgb="FF545454"/>
        <rFont val="Times New Roman"/>
        <family val="1"/>
      </rPr>
      <t>"</t>
    </r>
    <r>
      <rPr>
        <i/>
        <sz val="9"/>
        <color rgb="FF2A2A2A"/>
        <rFont val="Times New Roman"/>
        <family val="1"/>
      </rPr>
      <t>r</t>
    </r>
    <r>
      <rPr>
        <i/>
        <sz val="9"/>
        <color rgb="FF545454"/>
        <rFont val="Times New Roman"/>
        <family val="1"/>
      </rPr>
      <t xml:space="preserve">3ll </t>
    </r>
    <r>
      <rPr>
        <sz val="9"/>
        <color rgb="FF1A1A1A"/>
        <rFont val="Arial"/>
        <family val="2"/>
      </rPr>
      <t>lik</t>
    </r>
    <r>
      <rPr>
        <sz val="9"/>
        <color rgb="FF1A1A1A"/>
        <rFont val="Times New Roman"/>
        <family val="1"/>
      </rPr>
      <t xml:space="preserve"> </t>
    </r>
    <r>
      <rPr>
        <sz val="9"/>
        <color rgb="FF2A2A2A"/>
        <rFont val="Times New Roman"/>
        <family val="1"/>
      </rPr>
      <t>O</t>
    </r>
    <r>
      <rPr>
        <sz val="9"/>
        <color rgb="FF545454"/>
        <rFont val="Times New Roman"/>
        <family val="1"/>
      </rPr>
      <t>.</t>
    </r>
  </si>
  <si>
    <r>
      <rPr>
        <sz val="9"/>
        <color rgb="FF2A2A2A"/>
        <rFont val="Arial"/>
        <family val="2"/>
      </rPr>
      <t>MERKNAD 2       Faktoren 0</t>
    </r>
    <r>
      <rPr>
        <sz val="9"/>
        <color rgb="FF545454"/>
        <rFont val="Arial"/>
        <family val="2"/>
      </rPr>
      <t>,</t>
    </r>
    <r>
      <rPr>
        <sz val="9"/>
        <color rgb="FF1A1A1A"/>
        <rFont val="Arial"/>
        <family val="2"/>
      </rPr>
      <t xml:space="preserve">33 </t>
    </r>
    <r>
      <rPr>
        <sz val="9"/>
        <color rgb="FF2A2A2A"/>
        <rFont val="Arial"/>
        <family val="2"/>
      </rPr>
      <t xml:space="preserve">er </t>
    </r>
    <r>
      <rPr>
        <sz val="9"/>
        <color rgb="FF1A1A1A"/>
        <rFont val="Arial"/>
        <family val="2"/>
      </rPr>
      <t>luftens varmekapas</t>
    </r>
    <r>
      <rPr>
        <sz val="9"/>
        <color rgb="FF545454"/>
        <rFont val="Arial"/>
        <family val="2"/>
      </rPr>
      <t>i</t>
    </r>
    <r>
      <rPr>
        <sz val="9"/>
        <color rgb="FF2A2A2A"/>
        <rFont val="Arial"/>
        <family val="2"/>
      </rPr>
      <t>tet per volum, iVVh/(m</t>
    </r>
    <r>
      <rPr>
        <sz val="7"/>
        <color rgb="FF2A2A2A"/>
        <rFont val="Times New Roman"/>
        <family val="1"/>
      </rPr>
      <t>3</t>
    </r>
    <r>
      <rPr>
        <sz val="9"/>
        <color rgb="FF545454"/>
        <rFont val="Arial"/>
        <family val="2"/>
      </rPr>
      <t>·</t>
    </r>
    <r>
      <rPr>
        <sz val="9"/>
        <color rgb="FF1A1A1A"/>
        <rFont val="Arial"/>
        <family val="2"/>
      </rPr>
      <t>K</t>
    </r>
    <r>
      <rPr>
        <sz val="9"/>
        <color rgb="FF414141"/>
        <rFont val="Arial"/>
        <family val="2"/>
      </rPr>
      <t>).</t>
    </r>
  </si>
  <si>
    <r>
      <rPr>
        <sz val="10"/>
        <color rgb="FF1A1A1A"/>
        <rFont val="Arial"/>
        <family val="2"/>
      </rPr>
      <t xml:space="preserve">Δθ er temperaturøkningen over vifter avhengig av plassering i ventilasjonsaggregatet: </t>
    </r>
    <r>
      <rPr>
        <sz val="10"/>
        <color rgb="FF414141"/>
        <rFont val="Arial"/>
        <family val="2"/>
      </rPr>
      <t>Δθ1</t>
    </r>
    <r>
      <rPr>
        <sz val="7"/>
        <color rgb="FF414141"/>
        <rFont val="Arial"/>
        <family val="2"/>
      </rPr>
      <t xml:space="preserve"> </t>
    </r>
    <r>
      <rPr>
        <sz val="10"/>
        <color rgb="FF1A1A1A"/>
        <rFont val="Arial"/>
        <family val="2"/>
      </rPr>
      <t xml:space="preserve">er over tilluftvifte </t>
    </r>
    <r>
      <rPr>
        <sz val="10"/>
        <color rgb="FF2A2A2A"/>
        <rFont val="Arial"/>
        <family val="2"/>
      </rPr>
      <t xml:space="preserve">før </t>
    </r>
    <r>
      <rPr>
        <sz val="10"/>
        <color rgb="FF1A1A1A"/>
        <rFont val="Arial"/>
        <family val="2"/>
      </rPr>
      <t xml:space="preserve">varmegjenvinner </t>
    </r>
    <r>
      <rPr>
        <sz val="10"/>
        <color rgb="FF545454"/>
        <rFont val="Arial"/>
        <family val="2"/>
      </rPr>
      <t>;Δθ2</t>
    </r>
    <r>
      <rPr>
        <sz val="7"/>
        <color rgb="FF545454"/>
        <rFont val="Arial"/>
        <family val="2"/>
      </rPr>
      <t xml:space="preserve"> </t>
    </r>
    <r>
      <rPr>
        <sz val="10"/>
        <color rgb="FF2A2A2A"/>
        <rFont val="Arial"/>
        <family val="2"/>
      </rPr>
      <t xml:space="preserve">er </t>
    </r>
    <r>
      <rPr>
        <sz val="10"/>
        <color rgb="FF1A1A1A"/>
        <rFont val="Arial"/>
        <family val="2"/>
      </rPr>
      <t xml:space="preserve">over tilluftvifte etter varmegjenvinner </t>
    </r>
    <r>
      <rPr>
        <sz val="10"/>
        <color rgb="FF545454"/>
        <rFont val="Arial"/>
        <family val="2"/>
      </rPr>
      <t xml:space="preserve">; </t>
    </r>
    <r>
      <rPr>
        <sz val="10"/>
        <color rgb="FF414141"/>
        <rFont val="Arial"/>
        <family val="2"/>
      </rPr>
      <t xml:space="preserve">Δθ3 </t>
    </r>
    <r>
      <rPr>
        <sz val="10"/>
        <color rgb="FF1A1A1A"/>
        <rFont val="Arial"/>
        <family val="2"/>
      </rPr>
      <t xml:space="preserve">er over avtrekksvifte før </t>
    </r>
    <r>
      <rPr>
        <sz val="10"/>
        <color rgb="FF2A2A2A"/>
        <rFont val="Arial"/>
        <family val="2"/>
      </rPr>
      <t xml:space="preserve">varmegjenvinner, </t>
    </r>
    <r>
      <rPr>
        <sz val="10"/>
        <color rgb="FF1A1A1A"/>
        <rFont val="Arial"/>
        <family val="2"/>
      </rPr>
      <t>i K</t>
    </r>
    <r>
      <rPr>
        <sz val="10"/>
        <color rgb="FF545454"/>
        <rFont val="Arial"/>
        <family val="2"/>
      </rPr>
      <t>.</t>
    </r>
    <r>
      <rPr>
        <sz val="10"/>
        <color rgb="FF1A1A1A"/>
        <rFont val="Arial"/>
        <family val="2"/>
      </rPr>
      <t xml:space="preserve">Veiledende verdier er gitt i </t>
    </r>
    <r>
      <rPr>
        <sz val="10"/>
        <color rgb="FF2A2A2A"/>
        <rFont val="Arial"/>
        <family val="2"/>
      </rPr>
      <t xml:space="preserve">tabell </t>
    </r>
    <r>
      <rPr>
        <sz val="10"/>
        <color rgb="FF1A1A1A"/>
        <rFont val="Arial"/>
        <family val="2"/>
      </rPr>
      <t>8</t>
    </r>
    <r>
      <rPr>
        <sz val="10"/>
        <color rgb="FF414141"/>
        <rFont val="Arial"/>
        <family val="2"/>
      </rPr>
      <t xml:space="preserve">.2, </t>
    </r>
    <r>
      <rPr>
        <sz val="10"/>
        <color rgb="FF2A2A2A"/>
        <rFont val="Arial"/>
        <family val="2"/>
      </rPr>
      <t>eller kan</t>
    </r>
  </si>
  <si>
    <t>ur for tidsstyring</t>
  </si>
  <si>
    <t>Sum</t>
  </si>
  <si>
    <t xml:space="preserve"> ventilasjonsarbeider</t>
  </si>
  <si>
    <t>Sum installasjon av tidsur</t>
  </si>
  <si>
    <t>Antatt pris-må sjekkes</t>
  </si>
  <si>
    <t xml:space="preserve"> Urstying av eksisterende ventilasjonsaggregater</t>
  </si>
  <si>
    <t>se NS3031</t>
  </si>
  <si>
    <t>1.etg</t>
  </si>
  <si>
    <t>2.etg</t>
  </si>
  <si>
    <t>3.etg</t>
  </si>
  <si>
    <t>Kontorbygg</t>
  </si>
  <si>
    <t>Glass (H=60)</t>
  </si>
  <si>
    <t>Glass(H=130)</t>
  </si>
  <si>
    <t>Glass (H=30)</t>
  </si>
  <si>
    <t>ant løpe m</t>
  </si>
  <si>
    <t>bibliotek</t>
  </si>
  <si>
    <t>panel</t>
  </si>
  <si>
    <t>mur</t>
  </si>
  <si>
    <t>Glass(H=150)</t>
  </si>
  <si>
    <t>tot areal</t>
  </si>
  <si>
    <t>areal tegl</t>
  </si>
  <si>
    <t>areal kledn</t>
  </si>
  <si>
    <t>areal vinduer</t>
  </si>
  <si>
    <t xml:space="preserve">Ved konvertering til vannbåren varme: skifte ut nedre vindusrekke med "falske" vinduer </t>
  </si>
  <si>
    <t>Arealer nedre vindusrekke:</t>
  </si>
  <si>
    <t>Kontorbygg/Rådhuset</t>
  </si>
  <si>
    <t>1. 2. og 3.etg</t>
  </si>
  <si>
    <t>1. og 2.etg</t>
  </si>
  <si>
    <t>NB! Ikke helt riktig,  biblioteket har ett stort vindu i 1. etg (ikke delt i 0,6 og 1,5)</t>
  </si>
  <si>
    <t>Areal kontordel (Rådhuset):</t>
  </si>
  <si>
    <t>nedre vindusareal  hjertnes:</t>
  </si>
  <si>
    <t>nedre vindusareal  bibliotek</t>
  </si>
  <si>
    <t>Erstatte nedre vindusfelt med ny isolert fasadeplate</t>
  </si>
  <si>
    <t>Hjertnes (uten sal)</t>
  </si>
  <si>
    <t>Innvestering</t>
  </si>
  <si>
    <t>kr/m2</t>
  </si>
  <si>
    <t xml:space="preserve"> radiator LK 2-30 Lengde 15000mm</t>
  </si>
  <si>
    <t>rørføring</t>
  </si>
  <si>
    <t>kostnad radiatorer</t>
  </si>
  <si>
    <t>Sum etablering av radiatorer</t>
  </si>
  <si>
    <t>Radiatorer i rådhuset/kontorer</t>
  </si>
  <si>
    <t>rørføring og montering</t>
  </si>
  <si>
    <t xml:space="preserve"> radiator LK 2-30 Lengde 1000mm</t>
  </si>
  <si>
    <t xml:space="preserve">sum radiatorer </t>
  </si>
  <si>
    <t xml:space="preserve"> Etablering av vannbåren varme i Rådhuset</t>
  </si>
  <si>
    <t>Areal</t>
  </si>
  <si>
    <t>Investering: Rådhuset</t>
  </si>
  <si>
    <t>Investering: bibliotek</t>
  </si>
  <si>
    <t xml:space="preserve">Investering: Hjertnes </t>
  </si>
  <si>
    <t>Radiatorer i rådhuset/kontorer plan 1.etg</t>
  </si>
  <si>
    <t>Frekvensomformer</t>
  </si>
  <si>
    <t>motor</t>
  </si>
  <si>
    <t>kammervifter</t>
  </si>
  <si>
    <t>montering</t>
  </si>
  <si>
    <t>Belysning, skifte ut gammel armatur i bibliotek</t>
  </si>
  <si>
    <t>vedlikeholdstiltak -skifte ut gamle vinduer</t>
  </si>
  <si>
    <t>Totalt vindusareal</t>
  </si>
  <si>
    <t>Formler: system 1 er benyttet i eksempel</t>
  </si>
  <si>
    <t>samlett areal konvertert</t>
  </si>
  <si>
    <t>Sone</t>
  </si>
  <si>
    <t>Filnavn</t>
  </si>
  <si>
    <t>% Vinduer delt på bruksareal</t>
  </si>
  <si>
    <t>U-verdi</t>
  </si>
  <si>
    <t>Totalt forventet energibruk kWh</t>
  </si>
  <si>
    <t>kontorfløy</t>
  </si>
  <si>
    <t>gml. Fil</t>
  </si>
  <si>
    <t>579 m2</t>
  </si>
  <si>
    <t>249 m2</t>
  </si>
  <si>
    <t>foaje</t>
  </si>
  <si>
    <t>237 m2</t>
  </si>
  <si>
    <t>kino</t>
  </si>
  <si>
    <t>Ny u-verdi 1,0</t>
  </si>
  <si>
    <t>Ny u-verdi 2,0</t>
  </si>
  <si>
    <t>vinduer/dører</t>
  </si>
  <si>
    <t>Fra Simien</t>
  </si>
  <si>
    <t>System 1 Teater</t>
  </si>
  <si>
    <t>Behandler ca. 92 000 m3/h med vifteeffekt samlet, 92 kW. SFP 3,6.</t>
  </si>
  <si>
    <t>System 2 Rådhus</t>
  </si>
  <si>
    <t>Behandler ca. 105000 m3/h med vifte effekt samlet, 150 kW . SFP 5,1.</t>
  </si>
  <si>
    <t>System 3 Bibliotek</t>
  </si>
  <si>
    <t>Behandler ca. 64000 m3/h med vifte effekt samlet, 74 kW. SFP 4,2</t>
  </si>
  <si>
    <t>System 4 Hjertnes Scene</t>
  </si>
  <si>
    <t>Behandler ca. 30000m3/h, med vifteeffekt samlet, 45 kW. SFP 5,4</t>
  </si>
  <si>
    <t>Gjennomsnittlig SFP for de fire hovedsystemene er: 4,6</t>
  </si>
  <si>
    <t>Krav til SFP nå er 2,0. Ved å bytte ut Vifter med denne karakteristikk kan ventilasjonen drives av til sammen ca. 150 kW</t>
  </si>
  <si>
    <r>
      <t>1.</t>
    </r>
    <r>
      <rPr>
        <b/>
        <sz val="7"/>
        <rFont val="Times New Roman"/>
        <family val="1"/>
      </rPr>
      <t xml:space="preserve">       </t>
    </r>
    <r>
      <rPr>
        <b/>
        <sz val="11"/>
        <rFont val="Calibri"/>
        <family val="2"/>
      </rPr>
      <t>Besparelser</t>
    </r>
  </si>
  <si>
    <t>Driftstid og effektbesparelse</t>
  </si>
  <si>
    <t xml:space="preserve">Alle viftemotorer går nå døgnkontinuerlig. Det vil si nåværende vifte effek tsamlet 360 kW går 8760 timer pr. år.  Ved å separere varme fra ventilasjonsanlegget, slik at viftene kun besørger ventilasjon av bygget, vil driftstiden på viftene bli ca. 10 timer pr. døgn. Når totale </t>
  </si>
  <si>
    <t>Tilluft/avtrekk</t>
  </si>
  <si>
    <t>Besparelse som følge av Redusert driftstid ( seperasjon av varme og ventilasjon)</t>
  </si>
  <si>
    <t>Besparelse som følge av installasjon av nye motorer,  frekvensomformere og kammervifter</t>
  </si>
  <si>
    <t>Målte verdier stemmer ikke?</t>
  </si>
  <si>
    <t>SFP 1:</t>
  </si>
  <si>
    <t>uten hensyn til antatt overdimensjonerte motorer</t>
  </si>
  <si>
    <t>SFP 2:</t>
  </si>
  <si>
    <t>Målte verdier for amper stemmer antakelig ikke så det er benyttet 20% red motoreffekt som</t>
  </si>
  <si>
    <t>reell effekt ved beregning av SFP</t>
  </si>
  <si>
    <t>SFP 1</t>
  </si>
  <si>
    <t>SFP 2</t>
  </si>
  <si>
    <t>20%redusert</t>
  </si>
  <si>
    <t>luftmengder</t>
  </si>
  <si>
    <t>SFP 3</t>
  </si>
  <si>
    <t>nye vifter</t>
  </si>
  <si>
    <t>nye effekter</t>
  </si>
  <si>
    <t>Krav nyinstall</t>
  </si>
  <si>
    <t>100% motor</t>
  </si>
  <si>
    <t>eksisterende vifter</t>
  </si>
  <si>
    <t>ny driftstid</t>
  </si>
  <si>
    <t>Beregnet Iver</t>
  </si>
  <si>
    <t>virkelig forbruk</t>
  </si>
  <si>
    <t>forutsatt seperasjon av varme og ventilasjon</t>
  </si>
  <si>
    <t>med i beregning</t>
  </si>
  <si>
    <t>kino/sal Ikke tatt med</t>
  </si>
  <si>
    <t>kont.driftstid=</t>
  </si>
  <si>
    <t>halv.driftstid=</t>
  </si>
  <si>
    <t>red drift</t>
  </si>
  <si>
    <t>sum besp:</t>
  </si>
  <si>
    <t>avrundet:</t>
  </si>
  <si>
    <t>samlett investering  for etablering av radiatorer</t>
  </si>
  <si>
    <t>Sum investering nye vifter, motorer og frekvensstyring</t>
  </si>
  <si>
    <t>diverse arbeider med omlegging av kanaler osv</t>
  </si>
  <si>
    <t>Rør og deler - rundsum</t>
  </si>
  <si>
    <t>Varmearbeider</t>
  </si>
  <si>
    <t>Investeringer kontrollregning mot pris fra leverandør av radiatorer</t>
  </si>
  <si>
    <t>2.3</t>
  </si>
  <si>
    <t>2.4</t>
  </si>
  <si>
    <t>2.5</t>
  </si>
  <si>
    <t>Tekniske data og beregninger</t>
  </si>
  <si>
    <t>nødvendig for å drive viftene, og luftmengden som forflyttes i bygget ved hjelp av disse viftene.</t>
  </si>
  <si>
    <t>Besparelse (overslag) nye vinduer</t>
  </si>
  <si>
    <t>pris fra leverandører /entreprenører</t>
  </si>
  <si>
    <t>[kWh/år]</t>
  </si>
  <si>
    <t>Tiltak 005  - Etablere vannbårent oppvarmingssystem</t>
  </si>
  <si>
    <t>besparelse inngår i tiltak 004</t>
  </si>
  <si>
    <t xml:space="preserve">Tiltak 002  - Skifte ut gamle vinduer </t>
  </si>
  <si>
    <t>Tiltak 004  - Separere varme og ventilasjon</t>
  </si>
  <si>
    <t>Tiltak 001  - Energioppfølgingssystem (EOS)</t>
  </si>
  <si>
    <t>Vinduer</t>
  </si>
  <si>
    <t>Tiltak 003 - isolere nedre vindusfelt, foliert glass utvendig</t>
  </si>
  <si>
    <t xml:space="preserve">Besparelse (overslag) </t>
  </si>
  <si>
    <t>Tiltak 006  - Belysning, skifte ut gammel armatur i bibliotek</t>
  </si>
  <si>
    <t>Investeringer -oppgradering av ventilasjonssystem</t>
  </si>
  <si>
    <t>kontrollregning mot pris fra leverandør av radiatorer</t>
  </si>
  <si>
    <t>Investering i forbindelse med etablering av vannbåren varme (m2 pris fra fjernvarme…..)</t>
  </si>
  <si>
    <t>avrundet</t>
  </si>
  <si>
    <t>kWh/år (avrundet ned)</t>
  </si>
  <si>
    <t>Kr/år (avrundet ned)</t>
  </si>
  <si>
    <t>Sum investering, overslag</t>
  </si>
  <si>
    <t>Avrundet:</t>
  </si>
  <si>
    <t>kjeller oppvarmet</t>
  </si>
  <si>
    <t>gjennoms U-verdi</t>
  </si>
  <si>
    <t>samlett installert effekt til lys (tilnærmet verdi)</t>
  </si>
  <si>
    <t>W/m2</t>
  </si>
  <si>
    <t>driftstid lys</t>
  </si>
  <si>
    <t>Kwh</t>
  </si>
  <si>
    <t>halverer effekt ved å installere nye lysrør</t>
  </si>
  <si>
    <t>besparelse (estimert)</t>
  </si>
  <si>
    <t>Mal for beskrivelse/forespørsler</t>
  </si>
  <si>
    <t>Tekniske beregninger</t>
  </si>
  <si>
    <t>mengde</t>
  </si>
  <si>
    <t>321</t>
  </si>
  <si>
    <t>VARMEBÆRERLEDNINGER</t>
  </si>
  <si>
    <t>GENERELT</t>
  </si>
  <si>
    <t>Posten omfatter samtlige varmeledninger som er beskrevet i dette</t>
  </si>
  <si>
    <t>oppsettet</t>
  </si>
  <si>
    <t>Rørledninger gjennom støpte og murte vegger og dekker</t>
  </si>
  <si>
    <t>samt innstøpte rør isoleres med min. 5 mm Armaflex el.</t>
  </si>
  <si>
    <t>tilsvarende og iht. brannkrav. Rørledningene må legges på</t>
  </si>
  <si>
    <t>en slik måte at de uten skade kan ekspandere ved temp.</t>
  </si>
  <si>
    <t>svingninger.</t>
  </si>
  <si>
    <t>Det monteres fleksible overganger mellom alt teknisk utstyr</t>
  </si>
  <si>
    <t>som må vibrasjonsisoleres, og rør som er montert i</t>
  </si>
  <si>
    <t>bygningskroppen.</t>
  </si>
  <si>
    <t>Hvor det av praktiske grunner fordres demonterbare</t>
  </si>
  <si>
    <t>forbindelser, skal disse være påsveisede flenser, eller</t>
  </si>
  <si>
    <t>kuplinger for mindre dimensjoner.</t>
  </si>
  <si>
    <t>Rørledninger legges med tilstrekkelig plass for rørisolasjon.</t>
  </si>
  <si>
    <t>All armatur skal være lett tilgjengelig for betjening. For fest</t>
  </si>
  <si>
    <t>i tak skal det benyttes pendeloppheng (gjengestag). Det</t>
  </si>
  <si>
    <t>skal benyttes festeskinner ved flere enn to rørledninger i</t>
  </si>
  <si>
    <t>parallell. Utstyret dimensjoneres for min. tre ganger</t>
  </si>
  <si>
    <t>totalvekt.For feste i tak benyttes ekspansjonsbolter. I</t>
  </si>
  <si>
    <t>forbindelse med klammer og hengere skal det benyttes</t>
  </si>
  <si>
    <t>temperatur og aldringsbestandig dempegummi mellom rør</t>
  </si>
  <si>
    <t>og bøyle (temp. område -40°C til +100°C). Horisontale</t>
  </si>
  <si>
    <t>rørstrekk festes med et tilstrekkelig antall klammer. For</t>
  </si>
  <si>
    <t>klamringsavstander m.m. henvises til byggdetaljblader utgitt</t>
  </si>
  <si>
    <t>av Norges byggforskningsinstitutt. Det skal i størst mulig</t>
  </si>
  <si>
    <t>utstrekning tas hensyn til diffusjonstett isolasjon. Det skal</t>
  </si>
  <si>
    <t>med nødvendige mellomrom monteres fastpunkt og</t>
  </si>
  <si>
    <t>nødvendig glideklemmer for fri bevegelse av rørstrekk.</t>
  </si>
  <si>
    <t>Klammerbånd, stiftklammer og skuddbolter er ikke tillatt.</t>
  </si>
  <si>
    <t>Ved åpen rørføring til radiator o.l. skal det benyttes klammer</t>
  </si>
  <si>
    <t>med overdel som låser rørene.</t>
  </si>
  <si>
    <t>Ved rørmontasje i kjente miljøer er rørlegger selv ansvarlig</t>
  </si>
  <si>
    <t>for valg av riktig overflatebehandling på sine</t>
  </si>
  <si>
    <t>klammersystemer for å unngå korrosjonsskader. Ved</t>
  </si>
  <si>
    <t>utendørs montasje forlanges minimum varmforsinket</t>
  </si>
  <si>
    <t>materiale. I spesielt utsatte miljøer og/eller der mediet i</t>
  </si>
  <si>
    <t>røranlegget tilsier det, skal det benyttes rustfritt/syrefast</t>
  </si>
  <si>
    <t>materiale.</t>
  </si>
  <si>
    <t>Ledningene må legges i vater eller med jevn stigning i</t>
  </si>
  <si>
    <t>væskestrømmens retning slik at luftlommer ikke oppstår i</t>
  </si>
  <si>
    <t>rørnettet. Hvor allikevel luftsekker oppstår, må</t>
  </si>
  <si>
    <t>entreprenøren innsette lufteklokker i ledningens høydepunkt</t>
  </si>
  <si>
    <t>med lufteledning og kran ført ned i betjeningshøyde.</t>
  </si>
  <si>
    <t>Lufteklokkene skal utføres med et volum på minst 1 liter.</t>
  </si>
  <si>
    <t>Plassering og utførelse skal i et hvert tilfelle avtales med</t>
  </si>
  <si>
    <t>rådgivende ingeniør. Viste lufteklokker er medtatt under</t>
  </si>
  <si>
    <t>utstyr, men i rørentreprisen medtas eventuelle ekstra</t>
  </si>
  <si>
    <t>lufteklokker som må innsettes.</t>
  </si>
  <si>
    <t>Ved alle avstengningsventiler på hovedstrekk og opplegg</t>
  </si>
  <si>
    <t>monteres 3/8" tømmeventiler med plugg. Medtatt under</t>
  </si>
  <si>
    <t>armatur.</t>
  </si>
  <si>
    <t>Kostnader for fittings, festeanordninger, braketter og øvrig</t>
  </si>
  <si>
    <t>montasjemateriell medtas i enhetsprisen for rørledningene.</t>
  </si>
  <si>
    <t>Trykklasse: PN 6</t>
  </si>
  <si>
    <t>For rør opp til og med DN 50 benyttes mannesmann eller</t>
  </si>
  <si>
    <t>sorte gjengede stålrør NS 5587, mellomserie, med adusert</t>
  </si>
  <si>
    <t>fittings. For åpent monterte uisolerte rør i bruksarealer</t>
  </si>
  <si>
    <t>forutsettes mannesmann benyttet.</t>
  </si>
  <si>
    <t>For større dim. benyttes sveisede stålrør angitt etter NSISO</t>
  </si>
  <si>
    <t>4200 serie 1, med stålrørsdeler for sveising.</t>
  </si>
  <si>
    <t>VARMEBÆRERLEDNING FOR VARMT VANN</t>
  </si>
  <si>
    <t>KOMPLETT RØRLEDNING INKLUDERT DELER</t>
  </si>
  <si>
    <t>VARMFORSINKET STÅL MUFFESKJØT VALGFRI</t>
  </si>
  <si>
    <t>MONTASJE</t>
  </si>
  <si>
    <t>Fabrikat : Mannesmann eller likeverdig</t>
  </si>
  <si>
    <t>Type : Galv. stål m/pressfitting</t>
  </si>
  <si>
    <t xml:space="preserve">     .1</t>
  </si>
  <si>
    <t>Dim. DN 100</t>
  </si>
  <si>
    <t>lm</t>
  </si>
  <si>
    <t xml:space="preserve">     .2</t>
  </si>
  <si>
    <t>Dim. DN 80</t>
  </si>
  <si>
    <t xml:space="preserve">     .3</t>
  </si>
  <si>
    <t>Dim. DN 65</t>
  </si>
  <si>
    <t xml:space="preserve">     .4</t>
  </si>
  <si>
    <t>Dim. DN 50</t>
  </si>
  <si>
    <t xml:space="preserve">     .5</t>
  </si>
  <si>
    <t>Dim. DN 40</t>
  </si>
  <si>
    <t xml:space="preserve">     .6</t>
  </si>
  <si>
    <t>Dim. DN 35</t>
  </si>
  <si>
    <t xml:space="preserve">     .7</t>
  </si>
  <si>
    <t>Dim. DN 28</t>
  </si>
  <si>
    <t>324</t>
  </si>
  <si>
    <t>ARMATUR</t>
  </si>
  <si>
    <t>324.1</t>
  </si>
  <si>
    <t>STENGEVENTIL</t>
  </si>
  <si>
    <t>DREIESPJELDVENTIL, LUG</t>
  </si>
  <si>
    <t>STÅL</t>
  </si>
  <si>
    <t>VALGFRI SKJØTEMETODE</t>
  </si>
  <si>
    <r>
      <t xml:space="preserve">Temperaturområde -40/+120grader </t>
    </r>
    <r>
      <rPr>
        <sz val="11"/>
        <color theme="1"/>
        <rFont val="Calibri"/>
        <family val="2"/>
      </rPr>
      <t>˚</t>
    </r>
    <r>
      <rPr>
        <sz val="10"/>
        <rFont val="Arial"/>
        <family val="2"/>
      </rPr>
      <t>C</t>
    </r>
  </si>
  <si>
    <t>Arbeidstrykkområde PN 10:</t>
  </si>
  <si>
    <t>Spesifisert medium: Vann</t>
  </si>
  <si>
    <t>Kuleventil med hendel</t>
  </si>
  <si>
    <t xml:space="preserve">       .1</t>
  </si>
  <si>
    <t xml:space="preserve">       .2</t>
  </si>
  <si>
    <t xml:space="preserve">       .3</t>
  </si>
  <si>
    <t xml:space="preserve">       .4</t>
  </si>
  <si>
    <t>324.2</t>
  </si>
  <si>
    <t>STENGEVENTIL, KULEVENTIL</t>
  </si>
  <si>
    <t>MEDIUM: VARMEBÆ RER</t>
  </si>
  <si>
    <t>MATERIALE: FORKROMMET MESSING</t>
  </si>
  <si>
    <t>SKJØTEMETODE: GJENGESKJØT</t>
  </si>
  <si>
    <t>Materialkvalitet: Kuleventilen skal ha hus av</t>
  </si>
  <si>
    <t>varmpresset messing. Kulen skal være av</t>
  </si>
  <si>
    <t>dreid/varmpresset messing, maskinert til mikroglatt</t>
  </si>
  <si>
    <t>overflate og hardforkrommet. Spindelskive av</t>
  </si>
  <si>
    <t>gjenget messing. Kulepakninger skal være koniske</t>
  </si>
  <si>
    <t>PTFE ringer av ren teflon.</t>
  </si>
  <si>
    <t>Skal benyttes for dimensjoner til og med DN40.</t>
  </si>
  <si>
    <t>Dim. DN 32</t>
  </si>
  <si>
    <t>Dim. DN 25</t>
  </si>
  <si>
    <t xml:space="preserve">       .5</t>
  </si>
  <si>
    <t>Dim. DN 20</t>
  </si>
  <si>
    <t xml:space="preserve">       .6</t>
  </si>
  <si>
    <t>Dim. DN 15</t>
  </si>
  <si>
    <t xml:space="preserve">       .7</t>
  </si>
  <si>
    <t>Dim. DN 10</t>
  </si>
  <si>
    <t>324.3</t>
  </si>
  <si>
    <t>STRUPEVENTILER I RØRKRETSENE</t>
  </si>
  <si>
    <t>For innregulering av anleggene skal det leveres og</t>
  </si>
  <si>
    <t>monteres innreguleringsventiler med trykkuttak</t>
  </si>
  <si>
    <t>beregnet for innregulering av vannmengder og trykk.</t>
  </si>
  <si>
    <t>Ventilene skal være en kombinert innjusteringsventil</t>
  </si>
  <si>
    <t>og avstengningsventil som normalt skal monteres i</t>
  </si>
  <si>
    <t>kretsenes returledninger.</t>
  </si>
  <si>
    <t>Når produkt er kontrahert og skal bestilles, er det</t>
  </si>
  <si>
    <t>rørleggers ansvar å velge riktige ventilstørrelser</t>
  </si>
  <si>
    <t>utfra opplysninger om vannmengder og medium.</t>
  </si>
  <si>
    <t>Dimensjonerende differansetrykket over ventilen</t>
  </si>
  <si>
    <t>skal være tilstrekkelig høyt til at gode</t>
  </si>
  <si>
    <t>innreguleringsdata oppnås. Typisk nominelt trykkfall</t>
  </si>
  <si>
    <t>3-5 kPa tilpasset instrumentering som skal</t>
  </si>
  <si>
    <t>benyttesved innjustering.</t>
  </si>
  <si>
    <t>Det skal ikke velges ventilstørrelser utfra</t>
  </si>
  <si>
    <t xml:space="preserve">     3 .0</t>
  </si>
  <si>
    <t>STRUPEVENTIL</t>
  </si>
  <si>
    <t>TYPE: SETEVENTIL</t>
  </si>
  <si>
    <t>Kombinert strupe- og stengeventil med trykkuttak for</t>
  </si>
  <si>
    <t>trykkfall- og vannmengdemåling mot</t>
  </si>
  <si>
    <t>kapsitetsdiagram.</t>
  </si>
  <si>
    <t>Temperaturområde: 0 - 100 C</t>
  </si>
  <si>
    <t xml:space="preserve">       .8</t>
  </si>
  <si>
    <t xml:space="preserve">       .9</t>
  </si>
  <si>
    <t>RADIATORVENTIL</t>
  </si>
  <si>
    <t>AKTUATORELEMENT: MOTORSTYRT</t>
  </si>
  <si>
    <t>Temperaturområde (fra/til i C):</t>
  </si>
  <si>
    <t>Direktevirkende type</t>
  </si>
  <si>
    <t xml:space="preserve">        .1</t>
  </si>
  <si>
    <t>325</t>
  </si>
  <si>
    <t>UTSTYR</t>
  </si>
  <si>
    <t>Trykklasse</t>
  </si>
  <si>
    <t>Varmeanleggets rørsystemer, armatur og utstyr skal dimensjoneres</t>
  </si>
  <si>
    <t>for trykklasse PN4 dersom ikke annet er beskrevet.</t>
  </si>
  <si>
    <t>325.2</t>
  </si>
  <si>
    <t>RADIATOR MED VANN MED PROFILERT FRONT OG</t>
  </si>
  <si>
    <t>BAKSIDE LAKKERT STÅL</t>
  </si>
  <si>
    <t>Temperaturområde: 50/30°C</t>
  </si>
  <si>
    <t>Arbeidstrykkområde i kPa: 60 kPa</t>
  </si>
  <si>
    <t>Dimensjon: Se underposter</t>
  </si>
  <si>
    <t>Effekt: 1200W</t>
  </si>
  <si>
    <t>Spesielle krav: Alle radiatorer skal ha lufting og avtapping.</t>
  </si>
  <si>
    <t>Alle radiatorer for vegg skal leveres med solide veggfester,</t>
  </si>
  <si>
    <t>og det anmerkes spesielt at veggfester skal festes både</t>
  </si>
  <si>
    <t>oppe og nede.</t>
  </si>
  <si>
    <t>Alle radiatorer skal utstyres med komplett ventilsett med</t>
  </si>
  <si>
    <t>avstenging og forinnstilling på 9 kPa, dersom ikke annet er</t>
  </si>
  <si>
    <t>angitt.</t>
  </si>
  <si>
    <t>Type: Ludvig MC33-600-1000 eller tilsvarende</t>
  </si>
  <si>
    <t>325.3</t>
  </si>
  <si>
    <t xml:space="preserve">Komplett installasjon ihht de aktuelle leverandørers anvisninger </t>
  </si>
  <si>
    <t>Vedlagt skisse viser hvilke komponenter som omfattes av post</t>
  </si>
  <si>
    <t>VÆSKE/VANN VARMEPUMPE</t>
  </si>
  <si>
    <t xml:space="preserve">DYNACIAT LGN 300V  80KW varmepumpe </t>
  </si>
  <si>
    <t>Hovedpumpe med tilbehør: Type:</t>
  </si>
  <si>
    <t>Ekspansjonskar med tilbehør</t>
  </si>
  <si>
    <t>Hovedpumpe: sirkulasjonspumpe Type:</t>
  </si>
  <si>
    <t>Hovedsamlestokk 4 kurser, inklusiv regulatorer, ventiler osv.</t>
  </si>
  <si>
    <t>Akkumulatortank, Type:</t>
  </si>
  <si>
    <t>Energibrønner, 7 stk a</t>
  </si>
  <si>
    <t>Tilknyttning til eksisterende anlegg</t>
  </si>
  <si>
    <t>VARMESENTRAL (Alternativ 2)</t>
  </si>
  <si>
    <t>Som alternativ 1 med unntak av post 1 og 9</t>
  </si>
  <si>
    <t xml:space="preserve">DYNACIAT  ILDH 400V  80KW varmepumpe </t>
  </si>
  <si>
    <t>Fyll ut gule felt</t>
  </si>
  <si>
    <t>Installasjon av effektbegrensningsautomatikk</t>
  </si>
  <si>
    <t>Montering av tetningslister</t>
  </si>
  <si>
    <t>Tetting av bygningsmessige utettheter</t>
  </si>
  <si>
    <t>Tilleggsisolering av yttervegger</t>
  </si>
  <si>
    <t>Tilleggsisolering/randsoneisolering av kjellergulv</t>
  </si>
  <si>
    <t>Utskifting av vinduer</t>
  </si>
  <si>
    <t>Utskifting av ytterdører</t>
  </si>
  <si>
    <t>Installasjon av lukket ekspansjonskar</t>
  </si>
  <si>
    <t>Installasjon av el.kjele</t>
  </si>
  <si>
    <t>Utskifting av oljekjele og brenner</t>
  </si>
  <si>
    <t>Innregulering av varmeanlegg</t>
  </si>
  <si>
    <t>Utskifting av romtermostater</t>
  </si>
  <si>
    <t>Installasjon av luftmiksere</t>
  </si>
  <si>
    <t>Installasjon av varmepumpe</t>
  </si>
  <si>
    <t>Installasjon av tette stengespjeld</t>
  </si>
  <si>
    <t>Utskifting av eksisterende varmegjenvinner</t>
  </si>
  <si>
    <t>Rengjøring av varmegjenvinner</t>
  </si>
  <si>
    <t>Installasjon av frekvensomformere</t>
  </si>
  <si>
    <t>Innregulering av ventilasjonsanlegg</t>
  </si>
  <si>
    <t>Justering av driftstider for vent.aggregat</t>
  </si>
  <si>
    <t>Justering av ventilasjonsautomatikk</t>
  </si>
  <si>
    <t>Urstyring (døgn/uke, år) ventilasjonsanlegg</t>
  </si>
  <si>
    <t>Utskifting av ventilasjonsautomatikk</t>
  </si>
  <si>
    <t>Isolering av varmtvannsrør</t>
  </si>
  <si>
    <t>Tappevannsregulering</t>
  </si>
  <si>
    <t>Varmegjenvinning fra avløpsvann</t>
  </si>
  <si>
    <t>Installasjon av termostatbatteri i dusjer</t>
  </si>
  <si>
    <t>Installasjon av tidsstyring for dusjer</t>
  </si>
  <si>
    <t>Ur på varmtvannssirkulasjon</t>
  </si>
  <si>
    <t>Montering av vannbesparende dusjhoder</t>
  </si>
  <si>
    <t>Utskifting og forbedring</t>
  </si>
  <si>
    <t>Reduksjon i vannforbruk.</t>
  </si>
  <si>
    <t>5 min. x 30 C x 1,163 / 1.000 = 0,17</t>
  </si>
  <si>
    <t>Ant. dusjer pr. år</t>
  </si>
  <si>
    <t>min</t>
  </si>
  <si>
    <t>Poststed:</t>
  </si>
  <si>
    <t>Postnr:</t>
  </si>
  <si>
    <t>Tlf Sentralbord:</t>
  </si>
  <si>
    <t>Prosjektleder NEE:</t>
  </si>
  <si>
    <t>Prosj.navn/byggnavn:</t>
  </si>
  <si>
    <t>Byggadresse:</t>
  </si>
  <si>
    <t>Bygg/prosjekt opplysninger:</t>
  </si>
  <si>
    <t>El- og oljeforbruket er veiledende forbruk. Eksakt forbruk må sjekkes av tilbyder.</t>
  </si>
  <si>
    <t>Grunnlagsdata for bygg med korrigert energibruk</t>
  </si>
  <si>
    <t>Bygg</t>
  </si>
  <si>
    <t>Kontaktp. drift</t>
  </si>
  <si>
    <t>Rehabilitert/Påbygd</t>
  </si>
  <si>
    <t>N71-00</t>
  </si>
  <si>
    <t>Virksomhet</t>
  </si>
  <si>
    <t>Driftstid t/dag</t>
  </si>
  <si>
    <t>Oppvarmet areal</t>
  </si>
  <si>
    <t>Driftstid t/uke</t>
  </si>
  <si>
    <t>Romtemperatur</t>
  </si>
  <si>
    <t>°C</t>
  </si>
  <si>
    <t>Planlagt rehabilitering i nær fremtid (ja/nei)</t>
  </si>
  <si>
    <t>Årsvirkningsgrad Oljekjel</t>
  </si>
  <si>
    <t>Olje oppgitt i liter eller kWh?</t>
  </si>
  <si>
    <t>Tarrif</t>
  </si>
  <si>
    <t>Temp avh, andel</t>
  </si>
  <si>
    <t>Max   2010 (kW)</t>
  </si>
  <si>
    <t>Energipris eks fastledd (øre/kWh)</t>
  </si>
  <si>
    <t>N4T3</t>
  </si>
  <si>
    <t>oppgitt i :</t>
  </si>
  <si>
    <t>kWh/m2 B:</t>
  </si>
  <si>
    <t>kWh/m2 N:</t>
  </si>
  <si>
    <t>Kommentar dersom representativt forbruk ikke baseres på siste 3 år</t>
  </si>
  <si>
    <t>Åmot Rådhus</t>
  </si>
  <si>
    <t>Torget 2, 2450 Rena</t>
  </si>
  <si>
    <t>Kundenr: 5218672 / 2450</t>
  </si>
  <si>
    <t>Tor Yngve Johnsen</t>
  </si>
  <si>
    <t xml:space="preserve">Målerpunkt ID: 20064878 </t>
  </si>
  <si>
    <t>Målerpunkt ID: 20081974</t>
  </si>
  <si>
    <t>Kontor</t>
  </si>
  <si>
    <t>N4UK</t>
  </si>
  <si>
    <t>Grunnlagsdata for Åmot Rådhus bygg med korrigert energibruk</t>
  </si>
  <si>
    <t>Motivering av driftspersonell og bedre oversikt over energibruk og energikostnader.</t>
  </si>
  <si>
    <t>Før ENØK brutto</t>
  </si>
  <si>
    <t>Seriemåler inkl. montering</t>
  </si>
  <si>
    <t>Ukemiddeltempmåler inkl. montering</t>
  </si>
  <si>
    <t>Alt. 1</t>
  </si>
  <si>
    <t>Intern manuell oppfølging</t>
  </si>
  <si>
    <t>Alt. 2</t>
  </si>
  <si>
    <t>Intern databasert oppfølging</t>
  </si>
  <si>
    <t>Alt. 3</t>
  </si>
  <si>
    <t>Ekstern databasert oppfølging</t>
  </si>
  <si>
    <t>Alle priser eks. mva.</t>
  </si>
  <si>
    <t xml:space="preserve">GRUNNLAGSDATASKJEMA - FYLL UT GULE FELT </t>
  </si>
  <si>
    <t xml:space="preserve">Kundenr: </t>
  </si>
  <si>
    <t xml:space="preserve">Målerpunkt ID: </t>
  </si>
  <si>
    <t>Etter enøk</t>
  </si>
  <si>
    <t>FYLL UT GULE FELT</t>
  </si>
  <si>
    <r>
      <t>Byggets areal(m</t>
    </r>
    <r>
      <rPr>
        <vertAlign val="superscript"/>
        <sz val="10"/>
        <rFont val="Times New Roman"/>
        <family val="1"/>
      </rPr>
      <t>2</t>
    </r>
    <r>
      <rPr>
        <sz val="10"/>
        <rFont val="Times New Roman"/>
        <family val="1"/>
      </rPr>
      <t>)</t>
    </r>
  </si>
  <si>
    <t xml:space="preserve">Legg inn egen tekst, NB! Hold Alt nede og trykk Enter for linjeskift inne i celle </t>
  </si>
  <si>
    <t>Analyseversjon nr</t>
  </si>
  <si>
    <t>nr. 100</t>
  </si>
  <si>
    <t xml:space="preserve">Montering av tetningslister på eksisterende vinduer og ytterdører reduserer bygget infiltrasjonsvarmetap. 
Eksisterende vinduer og ytterdører er gamle, slitte og utette slik at montering av tetningslister reduserer luftlekkasjene.
</t>
  </si>
  <si>
    <t>Gir forbedring i inneklima ved at arealet av kalde overflater og trekk blir redusert.</t>
  </si>
  <si>
    <t>- Levering og montering av tetningslister</t>
  </si>
  <si>
    <t xml:space="preserve">0,05 – 0,1 oms/h i redusert luftlekkasje avhengig av hvor eksponert bygget er for vind.
Benytt normtall eller graddagsberegning (Grd. 4500). 0,335 x 4500 x 24 / 1000 = 36,18
Besparelse  = Bygningsvolum  (i m3) x 0,05 x 36,2 =          kWh/år   
</t>
  </si>
  <si>
    <t xml:space="preserve">127 ,- kr/m  tetningslist eks. mva.
</t>
  </si>
  <si>
    <t>Pris er innhentet 1 kvartal 2010</t>
  </si>
  <si>
    <t>Fraentreprenør ISS Eiendom v/Terje Gran</t>
  </si>
  <si>
    <t>Fra entreprenør ISS Eiendom v/Terje Gran</t>
  </si>
  <si>
    <t>nr.101</t>
  </si>
  <si>
    <t xml:space="preserve">Tetting av luftlekkasjer i bygningskroppen reduserer bygget infiltrasjonsvarmetap. Ofte er det utettheter i gjennomføringer, f.eks. elektriske, sanitærtekniske installasjoner, piper, ventilasjonssjakter og luker. Det kan også ofte være utettheter mellom dør/vinduskarm og vegg samt i skjøter mellom prefabrikerte veggelementer.
Alle utettheter i bygningskroppen tettes med fugebånd etc. for å redusere luftlekkasjene
</t>
  </si>
  <si>
    <t xml:space="preserve">- Bygningsmessige arbeider
- Konsulentarbeider
</t>
  </si>
  <si>
    <t xml:space="preserve">0,1 - 0,15 oms/h i redusert luftlekkasje avhengig av hvor eksponert bygget er for vind.
Benytt normtall eller graddagsberegning (Grd. 4.500). 0,335 x 4.500 x 24 / 1000 = 35,18
</t>
  </si>
  <si>
    <t>Bygningsvolum</t>
  </si>
  <si>
    <t>x 0,1 x 36,2  =</t>
  </si>
  <si>
    <t xml:space="preserve">
 95,- kr/m eks. mva.</t>
  </si>
  <si>
    <t>nr. 102</t>
  </si>
  <si>
    <t xml:space="preserve">Eksisterende tak/loftsgulv består av ...... og er isolert med ..... cm isolasjon. Tak/loftsgulvisolasjonen økes ved å løsblåse 20 cm mineralull eller tilsvarende.
Tiltaket må ikke føre til at elektriske installasjoner blir tildekket slik at det oppstår overoppheting og mulig brannfare
</t>
  </si>
  <si>
    <t>Fjerning av kalde tak som kan medføre ubehag eller kondensering og fuktangrep</t>
  </si>
  <si>
    <t xml:space="preserve">- Løsblåsing av isolasjon
- Konsulentarbeider
</t>
  </si>
  <si>
    <t>Areal:</t>
  </si>
  <si>
    <r>
      <t>m</t>
    </r>
    <r>
      <rPr>
        <vertAlign val="superscript"/>
        <sz val="8"/>
        <rFont val="Times New Roman"/>
        <family val="1"/>
      </rPr>
      <t>2</t>
    </r>
    <r>
      <rPr>
        <sz val="8"/>
        <rFont val="Times New Roman"/>
        <family val="1"/>
      </rPr>
      <t xml:space="preserve">  x  W/m</t>
    </r>
    <r>
      <rPr>
        <vertAlign val="superscript"/>
        <sz val="8"/>
        <rFont val="Times New Roman"/>
        <family val="1"/>
      </rPr>
      <t>2</t>
    </r>
    <r>
      <rPr>
        <sz val="8"/>
        <rFont val="Times New Roman"/>
        <family val="1"/>
      </rPr>
      <t>K</t>
    </r>
  </si>
  <si>
    <r>
      <t>m</t>
    </r>
    <r>
      <rPr>
        <vertAlign val="superscript"/>
        <sz val="8"/>
        <rFont val="Times New Roman"/>
        <family val="1"/>
      </rPr>
      <t>2</t>
    </r>
  </si>
  <si>
    <t xml:space="preserve">Løsblåsing av 20 cm isolasjon på loftsgulv: 
</t>
  </si>
  <si>
    <t>Innblåsning i 10 - 15 cm trebjelkelag loftsgulv</t>
  </si>
  <si>
    <t>Utlegging av 15 cm isolasjonsmatter på loftsgulv</t>
  </si>
  <si>
    <t>Isolasjonsareal</t>
  </si>
  <si>
    <r>
      <t>m</t>
    </r>
    <r>
      <rPr>
        <vertAlign val="superscript"/>
        <sz val="10"/>
        <rFont val="Times New Roman"/>
        <family val="1"/>
      </rPr>
      <t>2</t>
    </r>
  </si>
  <si>
    <t>kr/m²</t>
  </si>
  <si>
    <t>0 - 500</t>
  </si>
  <si>
    <t>500 -</t>
  </si>
  <si>
    <t>Alle priser eks.mva</t>
  </si>
  <si>
    <t>nr. 103</t>
  </si>
  <si>
    <t>Eksisterende yttervegg består av ...... og er isolert med xx cm isolasjon. Ytterveggen tilleggsisoleres ved innblåsing av .... cm isolasjon i bindingsverkskonstruksjon og hulmur/teglsteinkonstruksjon. I tilfeller hvor fasaden skal utbedres i rehab-sammenheng kan ytterveggen tilleggsisoleres utvendig med .... cm isolasjonsmatter.
Invendig tilleggsisolering av yttervegger kan være uheldig med tanke på nullpunkt forskyvning og fukt/råteskader.</t>
  </si>
  <si>
    <t>Fjerning av kalde veggflater og kuldebroer som kan medføre ubehag</t>
  </si>
  <si>
    <t xml:space="preserve">- Bygningsmessig arbeider
- Konsulentarbeider
</t>
  </si>
  <si>
    <t>3.827</t>
  </si>
  <si>
    <t>Innblåsing av 5 - 10 cm isolasjon i bindingsverk:</t>
  </si>
  <si>
    <t>Innblåsning i 5 - 10 cm isolasjon i hulmur/teglstein:</t>
  </si>
  <si>
    <r>
      <t>W/m</t>
    </r>
    <r>
      <rPr>
        <vertAlign val="superscript"/>
        <sz val="8"/>
        <rFont val="Times New Roman"/>
        <family val="1"/>
      </rPr>
      <t>2</t>
    </r>
    <r>
      <rPr>
        <sz val="8"/>
        <rFont val="Times New Roman"/>
        <family val="1"/>
      </rPr>
      <t>K</t>
    </r>
  </si>
  <si>
    <t>x 24 x 3,8</t>
  </si>
  <si>
    <t>nr. 104</t>
  </si>
  <si>
    <t>Eksisterende kjellergulv består av ...... og er isolert med xx cm isolasjon. Isolasjonen i gulvet økes ved innblåsing av .... cm isolasjon i trebjelkelag.</t>
  </si>
  <si>
    <t xml:space="preserve">- Innblåsing av isolasjon
- Konsulentarbeider
</t>
  </si>
  <si>
    <t>Fjerning av kalde gulv som kan medføre ubehag</t>
  </si>
  <si>
    <t>nr. 105</t>
  </si>
  <si>
    <t>Eksisterende vinduer består i dag av ...... De er i dårlig veldikholdsmessig stand, slik at de bør skiftes ut til nye vinduer med lavere U-verdi..</t>
  </si>
  <si>
    <t>Eksisterende vinduer består i dag av ...... De er i dårlig veldikholdsmessig stand, slik at de bør skiftes ut til nye vinduer med lavere U-verdi.</t>
  </si>
  <si>
    <t xml:space="preserve">- Demontering/bortkjøring av eksisterende vinduer
- Levering/montering av nye vinduer
- Bygningsmessige arbeider
- Konsulentarbeider
</t>
  </si>
  <si>
    <t>Vindusareal:</t>
  </si>
  <si>
    <t>2 lags energi eller tilsvarende:      Fast</t>
  </si>
  <si>
    <t xml:space="preserve">                                                 Standard</t>
  </si>
  <si>
    <t>0 - 50</t>
  </si>
  <si>
    <t>50 -</t>
  </si>
  <si>
    <t xml:space="preserve">Vindusareal </t>
  </si>
  <si>
    <t>6040 kr/m²</t>
  </si>
  <si>
    <t>nr. 106</t>
  </si>
  <si>
    <t>Eksisterende ytterdører består i dag av ...... De er i dårlig veldikholdsmessig stand, slik at de bør skiftes ut til nye dører med lavere U-verdi.</t>
  </si>
  <si>
    <t>Nye og bedre lås og hengsler med tanke på innbruddssikring.</t>
  </si>
  <si>
    <t xml:space="preserve">- Demontering/bortkjøring av eksisterende dører
- Levering/montering av nye dører
- Bygningsmessige arbeider
- Konsulentarbeider
</t>
  </si>
  <si>
    <t>Dørareal</t>
  </si>
  <si>
    <t xml:space="preserve">6490,- kr/m² dør                </t>
  </si>
  <si>
    <t>eks. mva</t>
  </si>
  <si>
    <t>nr. 107</t>
  </si>
  <si>
    <t>nr. 200</t>
  </si>
  <si>
    <t xml:space="preserve">Åpne ekspansjonskar plassert på kalde luftede loft medfører kontinuerlig varmetap. Dette bør skiftes ut med et trykkekspansjonskar som plasseres i fyrrommet.
</t>
  </si>
  <si>
    <t xml:space="preserve">- Demontering av gammelt ekspansjonskar
- Nytt trykkekspansjonskar
- Rørleggerarbeider
- Konsulentarbeider
</t>
  </si>
  <si>
    <t>Netto oljeforbruk</t>
  </si>
  <si>
    <t>kWh  x  0,01   =</t>
  </si>
  <si>
    <t xml:space="preserve">
Ca. 1 % av netto oljeforbruk.</t>
  </si>
  <si>
    <t>Oppv.areal</t>
  </si>
  <si>
    <t>7150</t>
  </si>
  <si>
    <t>,-</t>
  </si>
  <si>
    <t>16500</t>
  </si>
  <si>
    <t>1000 -</t>
  </si>
  <si>
    <t>2500 -</t>
  </si>
  <si>
    <t>5000 - 10000</t>
  </si>
  <si>
    <t xml:space="preserve">Fraentreprenør  NVS Prosjekt Sarpsborg v/Tor Kristiansen </t>
  </si>
  <si>
    <t>Isolering av rør, ventiler, etc</t>
  </si>
  <si>
    <t>nr.201</t>
  </si>
  <si>
    <t xml:space="preserve">Alt utstyr (rør, ventiler, etc.) som inneholder oppvarmet veske bør isoleres for å hindre varmetap. Dette gjelder spesielt for transportstrekninger eller i uoppvarmede rom der det eventuelle varmetapet ikke bidrar til oppvarming av lokalene.
</t>
  </si>
  <si>
    <t xml:space="preserve">- Levering/montering av isolasjonsmateriale
- Konsulentarbeider
</t>
  </si>
  <si>
    <t>DN 10 - 50</t>
  </si>
  <si>
    <t xml:space="preserve">DN 50 - </t>
  </si>
  <si>
    <t>150 kWh/m år</t>
  </si>
  <si>
    <t>300 kWh/m år</t>
  </si>
  <si>
    <t>Antall meter</t>
  </si>
  <si>
    <t xml:space="preserve">x </t>
  </si>
  <si>
    <t>kWh /m=</t>
  </si>
  <si>
    <t>RØR:</t>
  </si>
  <si>
    <t>DN 10 - 35</t>
  </si>
  <si>
    <t>DN 42 - 60</t>
  </si>
  <si>
    <t>DN 76 - 114</t>
  </si>
  <si>
    <t>DN 139 - 168</t>
  </si>
  <si>
    <t>kr/m</t>
  </si>
  <si>
    <t>inkl. ventiler, flenser etc</t>
  </si>
  <si>
    <t>nr. 202</t>
  </si>
  <si>
    <t xml:space="preserve">Installasjon av el.kjele muliggjør kjøp av tilfeldig kraft som gir økonomisk gevinst i form av lavere energipriser på tilfeldig kraft. I tillegg vil overgang fra oljekjele til el.kjele gi årlige besparelser ved at virkningsgraden på kjelen forbedres.
</t>
  </si>
  <si>
    <t>Redusert utslipp av miljøskadelige gasser.</t>
  </si>
  <si>
    <t xml:space="preserve">- Levering/montering av el.kjele
- Levering/montering av nødvendig automatikk
- Rørleggerarbeider
- Bygningsmessige arbeider
- Elektrikerarbeider
- Konsulentarbeider
</t>
  </si>
  <si>
    <t>Oljekjele:</t>
  </si>
  <si>
    <t>El.kjele:</t>
  </si>
  <si>
    <t>Netto energibehov oppv.</t>
  </si>
  <si>
    <t>/</t>
  </si>
  <si>
    <t>50 - 100</t>
  </si>
  <si>
    <t>100 - 200</t>
  </si>
  <si>
    <t>300 - 400</t>
  </si>
  <si>
    <t>200 - 300</t>
  </si>
  <si>
    <t>Effektbehov</t>
  </si>
  <si>
    <t>kr/kW</t>
  </si>
  <si>
    <t xml:space="preserve">TILTAKET ER IKKE AKTUELT </t>
  </si>
  <si>
    <t>nr. 203</t>
  </si>
  <si>
    <t xml:space="preserve">Eksisterende oljekjele type ............ har en heteflate på .... m² og har en avgitt effekt på ca. ..... kW. Eksisterende brenner type ............ har en maksimal kapasitet på xx kg/h. Anlegget som er fra 19... er dårlig isolert og har lav års¬virkningsgrad (ca. ... %). Olje¬brenneren har ikke friskluftsspjeld. 
Oljekjelen og brenner anbefales skiftet ut for å øke virkninggraden og dergjennom redusere fyringsutgiftene. Det anbefales at det installeres friskluftsspjeld på oljebrenneren for å minske varmetapet mens oljebrenneren står.
Rørføringer og koblinger i fyrrommet, fra oljekjele og ut til de forskjellige kurser anbefales omgjort, i forbindelse med utskifting av oljekjele.
</t>
  </si>
  <si>
    <t xml:space="preserve">- Demontering/borkjøring av eksisterende oljekjele
- Montering av ny oljekjele, brenner, sirkulasjonspumper, deler etc.
- Rørleggerarbeider
- Elektrikerarbeider
- Konsulentarbeider
</t>
  </si>
  <si>
    <t>Reduserer utslipp av miljøskadelige gasser.</t>
  </si>
  <si>
    <t>Besparelsen utgjør forbedringen i årsvirkningsgrad fra .... % til .... %. (fra 0,7 til 0,78)</t>
  </si>
  <si>
    <t>Netto etter ENØK</t>
  </si>
  <si>
    <t>1/vrkn.før - 1/virkn.etter</t>
  </si>
  <si>
    <t>x (1/..... - 1/.....) =</t>
  </si>
  <si>
    <t>&lt; 50 kW</t>
  </si>
  <si>
    <t>50 - 250 kW</t>
  </si>
  <si>
    <t>&gt; 250 kW</t>
  </si>
  <si>
    <t>&lt; 500</t>
  </si>
  <si>
    <t>&gt;2500</t>
  </si>
  <si>
    <t>eller:</t>
  </si>
  <si>
    <t>nr. 204</t>
  </si>
  <si>
    <t>Forbedring og drift</t>
  </si>
  <si>
    <t xml:space="preserve">Det finnes i dag ingen strupeventiler for varmeanlegget. Dette medfører at anlegget er i ubalanse, enkle rom, deler av bygget eller varmekurser er for varme eller for kalde. Dette skyldes for store eller for små vannmengder i forhold til prosjekterte mengder.
Med installasjon av .... stk. strupevintiler vil man kunne oppnå en riktig fordeling av vannmengdene
</t>
  </si>
  <si>
    <t xml:space="preserve">Forbedring av inneklimaet ved at man unngår for kalde eller for varme </t>
  </si>
  <si>
    <t xml:space="preserve">- xx stk. strupeventiler
- Rørleggerarbeider
- Innregulering
- Måleprotokoll
- Konsulentarbeider
</t>
  </si>
  <si>
    <t>Netto reellt oppv.behov</t>
  </si>
  <si>
    <t>kWh x 0,05</t>
  </si>
  <si>
    <t xml:space="preserve">
Ca. 5 % av netto oppvarmingsbehov.</t>
  </si>
  <si>
    <t>&lt; 1000</t>
  </si>
  <si>
    <t>5000 -</t>
  </si>
  <si>
    <t>&gt;</t>
  </si>
  <si>
    <r>
      <t>Kr/m</t>
    </r>
    <r>
      <rPr>
        <vertAlign val="superscript"/>
        <sz val="10"/>
        <rFont val="Times New Roman"/>
        <family val="1"/>
      </rPr>
      <t>2</t>
    </r>
  </si>
  <si>
    <t>nr. 300</t>
  </si>
  <si>
    <t>Installasjon av tette stengespjeld er for å hindre uønskede lekkasjer når viftene ikke går. Lekkasjene kan være varm luft ut av bygget eller kald luft inn i bygget.</t>
  </si>
  <si>
    <t>Hindrer frostfare på varmebatteri samt at luft fra andre avtrekkssystemer vil ikke trenge inn i systemet når dette er avstengt.</t>
  </si>
  <si>
    <t xml:space="preserve">- Levering av nye spjeld
- Automatikk
- Monteringsarbeider
- Elektrikerarbeider
- Konsulentarbeider
</t>
  </si>
  <si>
    <t>Luftlekkasjer gjennom utette stengespjeld er avhengig av kanallengder, aggregatutforming, høydeforskjeller, skjerming mot vind, temperaturdifferanse inne og ute og periode med driftsstans.</t>
  </si>
  <si>
    <t xml:space="preserve">Besparelse fra ingen stenge spjeld til montering av tette stengespjeld vil for et næringsbygg/ skolebygg med aggregat på tak eller loft være en reduksjon i infiltrasjonen med 5 -10 % av prosjektert luftmengde i stanstiden. 
</t>
  </si>
  <si>
    <t xml:space="preserve">Fra dårlige spjeld til montering av tette stengespjeld vil reduksjonen av infiltrasjonen som regel være mellom 2 - 5 % av prosjektert luftmengde i stanstiden.
</t>
  </si>
  <si>
    <t xml:space="preserve">Benytt normtall eller graddagsberegning (Grd. 4.500).  </t>
  </si>
  <si>
    <t>0,335 x 4.500 x 24 x (1 - (12 x 5)/168) / 1.000 = 23,1</t>
  </si>
  <si>
    <t>x 0,</t>
  </si>
  <si>
    <t>x23,1</t>
  </si>
  <si>
    <t xml:space="preserve">
For både tilluft og avtrekk (min. luftmengde 4000m3/h):                 5,- kr pr. m³/h    luftmengde
</t>
  </si>
  <si>
    <t>Installasjon av nytt vent.anlegg med varmegjenvinner</t>
  </si>
  <si>
    <t>nr.301</t>
  </si>
  <si>
    <t xml:space="preserve">I bygg der det eksisterende ventilasjonsanlegget har en luftmengde som ikke tilfredstiller inneklimakravene og at anlegget ikke har noen form for varmegjenvinning bør det installeres nytt balansert ventilasjonsanlegg med varmegjenvinning.
Dette gir en energiøkonomisk drift av anlegget samt at det anbefales at luftmengden økes for å tilfredstille dagens forskrifter og for å få et bedre inneklima.
</t>
  </si>
  <si>
    <t xml:space="preserve">- Levering av nytt aggreget, kanaler, automatikk, ny el.tavle
- Ventilasjonsarbeider
- Bygningsmessige arbeider
- Kanalarbeider
- Elektriker arbeider
- Rørleggerarbeider
- konsulentarbeider
</t>
  </si>
  <si>
    <t xml:space="preserve">
</t>
  </si>
  <si>
    <t>Luftmengde:</t>
  </si>
  <si>
    <t>h/døgn</t>
  </si>
  <si>
    <t>Virkningsgrad gjenvinner:</t>
  </si>
  <si>
    <t xml:space="preserve">Gj.snittlig driftstid:                 
</t>
  </si>
  <si>
    <t>x</t>
  </si>
  <si>
    <t>h/d x 1,5</t>
  </si>
  <si>
    <t xml:space="preserve">
Nytt anlegg med kanalnett:</t>
  </si>
  <si>
    <t>Nytt aggr. med gj.v. og automatikk:</t>
  </si>
  <si>
    <t>luftmengde</t>
  </si>
  <si>
    <t>(avhengig av de bygningsmessige arb.)</t>
  </si>
  <si>
    <t>v/Erik Aas</t>
  </si>
  <si>
    <t>Fra entreprenør  Aas og Haukanes AS</t>
  </si>
  <si>
    <t>nr. 302</t>
  </si>
  <si>
    <t>Installasjon av vann/glykol gj.vinner i eksist. vent.anlegg</t>
  </si>
  <si>
    <t xml:space="preserve">I bygg der det eksisterende ventilasjonsanlegget ikke har noen form for varmegjenvinning bør det installeres vann/glykol varmegjenvinning mellom tillufts- og avtrekkssystemene.
Dette gir en mer energiøkonomisk drift av anlegget. 
</t>
  </si>
  <si>
    <t>I bygg med el. varmebatteri og T3 eller T3S tariff vil makseffekten kunne bli redusert.</t>
  </si>
  <si>
    <t xml:space="preserve">- Levering av vann/glukol gjenvinner
- Ventilasjonsarbeider
- Elektriker arbeider
- Rørleggerarbeider
- Automatikkarbeider
- konsulentarbeider
</t>
  </si>
  <si>
    <t>0,335 x 4.500 / 1.000 = 1,5</t>
  </si>
  <si>
    <t>&lt; 10.000 m³/h</t>
  </si>
  <si>
    <t>10 - 20.000 m³/h</t>
  </si>
  <si>
    <t>&gt; 20.000 m³/h</t>
  </si>
  <si>
    <t>- Rengjøring av varmegjenvinner utføres av driftspersonalet.</t>
  </si>
  <si>
    <t xml:space="preserve">I bygg med balansert ventilasjonsanlegg og varmegjenvinning der gjenvinneren er tilsmusset bør denne rengjøres for å øke varmeovergangen og gjenvinningsgraden. Dette er et strakstiltak og gir en mer energiøkonomisk drift av anlegget. </t>
  </si>
  <si>
    <t>nr.304</t>
  </si>
  <si>
    <t>nr. 303</t>
  </si>
  <si>
    <t xml:space="preserve">I bygg der det eksisterende ventilasjonsanlegget har en dårlig eller defekt varmegjenvinner, bør denne skiftes ut med en ny varmegjenvinner med bedre virkningsgrad. Dette gir en mer energiøkonomisk drift av anlegget. </t>
  </si>
  <si>
    <t xml:space="preserve">- Levering av ny varmegjenvinner
- Ventilasjonsarbeider
- Elektriker arbeider
- Rørleggerarbeider
- Automatikkarbeider
- Konsulentarbeider
</t>
  </si>
  <si>
    <t>Virkningsgrad gammel gjenvinner:</t>
  </si>
  <si>
    <t>Virkningsgrad ny gjenvinner:</t>
  </si>
  <si>
    <t>Endring i virkn.gr.</t>
  </si>
  <si>
    <t xml:space="preserve">(eks. evt. bygningsmessige arb.) </t>
  </si>
  <si>
    <t>nr. 305</t>
  </si>
  <si>
    <t xml:space="preserve">I bygg som er i kontinuerlig drift (institusjoner, sykehjem etc.) bør det være ventilasjon 24 timer i døgnet for å oppretholde et akseptabelt inneklima. I de fleste tilfellene er derimot aktivitetsnivået om natten så lite at det er tilstrekkelig med noe reduserte luftmengder.
I slike tilfeller anbefales det å sette inn frekvensomformere, slik at ventilasjonsanlegget kan gå på halv luftmengde om natten.
</t>
  </si>
  <si>
    <t xml:space="preserve">- Levering av frekvensomformere
- Ventilasjonsarbeider
- Elektrikerarbeider
- Konsulentarbeider
</t>
  </si>
  <si>
    <t xml:space="preserve">Virkningsgrad gjenvinner
</t>
  </si>
  <si>
    <t>Gammel driftstid</t>
  </si>
  <si>
    <t>Ny driftstid</t>
  </si>
  <si>
    <t>24 h/døgn, 1/1-hastighet</t>
  </si>
  <si>
    <t>16 h/døgn 1/1- hastighet, 8 h/døgn 1/2-hastighet</t>
  </si>
  <si>
    <t>x (1-0,</t>
  </si>
  <si>
    <t>) x 6    =</t>
  </si>
  <si>
    <t>0,335 x 4.500 x 24 / 1.000       = 36,18</t>
  </si>
  <si>
    <t>-  0,335 x 4.500 x 16 / 1.000       = 24,12</t>
  </si>
  <si>
    <t>-  0,335 x 4.500 x 8 / (2 x 1.000) = 6,03</t>
  </si>
  <si>
    <t>=</t>
  </si>
  <si>
    <t xml:space="preserve">    </t>
  </si>
  <si>
    <t>stk. Frekvensomformere  0 – 3000m3/h</t>
  </si>
  <si>
    <t>stk. Frekvensomformere 3000 - 6000m3/h</t>
  </si>
  <si>
    <t>stk. Frekvensomformere over 6000 m3/h</t>
  </si>
  <si>
    <t>nr. 306</t>
  </si>
  <si>
    <t>Priset av NEE 2012</t>
  </si>
  <si>
    <t xml:space="preserve">Forbedring og drift </t>
  </si>
  <si>
    <t xml:space="preserve">I bygninger med luftoppvarming der luftfordelingen til de enkelte rom er i ubalanse vil det være et for høyt energiforbruk og et uakseptabelt inneklima. Det bør derfor gjennomføres en innregulering av anlegget slik at det blir korrekte luftmengder til/fra alle rommene.
I de fleste tilfellene må det også monteres innreguleringsspjeld.
</t>
  </si>
  <si>
    <t>Gir forbedring i inneklimaet</t>
  </si>
  <si>
    <t xml:space="preserve">- Montering av innreguleringsspjeld
- Ventilasjonsarbeider
- Utarbeidelse av måleprotokoll
- Konsulentarbeider
</t>
  </si>
  <si>
    <t>Ca. 5 % av byggets årlige netto energiforbruk til ventilasjon.</t>
  </si>
  <si>
    <t xml:space="preserve">
Innreg. av vent. ekskl. bygningsmessige hjelpearbeider</t>
  </si>
  <si>
    <r>
      <t>m</t>
    </r>
    <r>
      <rPr>
        <vertAlign val="superscript"/>
        <sz val="10"/>
        <rFont val="Times New Roman"/>
        <family val="1"/>
      </rPr>
      <t>3</t>
    </r>
    <r>
      <rPr>
        <sz val="10"/>
        <rFont val="Times New Roman"/>
        <family val="1"/>
      </rPr>
      <t>/h</t>
    </r>
  </si>
  <si>
    <r>
      <t>kr pr. m</t>
    </r>
    <r>
      <rPr>
        <vertAlign val="superscript"/>
        <sz val="10"/>
        <rFont val="Times New Roman"/>
        <family val="1"/>
      </rPr>
      <t>3</t>
    </r>
    <r>
      <rPr>
        <sz val="10"/>
        <rFont val="Times New Roman"/>
        <family val="1"/>
      </rPr>
      <t>/h</t>
    </r>
  </si>
  <si>
    <t>nr. 307</t>
  </si>
  <si>
    <t>I bygg der driftstiden på eksisterende døgn/uke ur for ventilasjonen er lengre enn nødvendig i forhold til byggets brukstid bør driftstiden justeres. Dette er et strakstiltak.</t>
  </si>
  <si>
    <t xml:space="preserve">- Justering av driftstider utføres av byggets driftspersonale
- Hvis NEE skal utføre dette vurder tidsbruk
</t>
  </si>
  <si>
    <t xml:space="preserve">Gammel driftstid:                 
</t>
  </si>
  <si>
    <t xml:space="preserve">Ny driftstid:                 
</t>
  </si>
  <si>
    <t>) x1,5    =</t>
  </si>
  <si>
    <t>0,-</t>
  </si>
  <si>
    <t>nr. 308</t>
  </si>
  <si>
    <t xml:space="preserve">Drift og vedlikehold </t>
  </si>
  <si>
    <t>I bygg der innstilte parametre på ventilasjonsautomatikken er galt innstilt i forhold til driftsinstruks, eller det er mange klager på bygget, bør automatikken justeres. Dette er et strakstiltak.</t>
  </si>
  <si>
    <t xml:space="preserve">
- Justering av parametre på ventilasjonsautomatikken utføres av byggets driftspersonale.</t>
  </si>
  <si>
    <t>Besparelsen er avhengig av hva som er galt innstilt. Gale driftstider; se tiltak 307, gale temperaturnivåer; 3 % av energibehov ventilasjon.</t>
  </si>
  <si>
    <t>Energibehov ventilasjon</t>
  </si>
  <si>
    <t xml:space="preserve"> =</t>
  </si>
  <si>
    <t>Hvis byggets driftspersonale utfører dette</t>
  </si>
  <si>
    <t>Hvis ventilasjonsentreprenør  utfører dette</t>
  </si>
  <si>
    <t>nr.002</t>
  </si>
  <si>
    <t xml:space="preserve">Energioppfølging er et regnskapssystem for energiforbruk, supplert med rutiner for oppføl¬ging ved avvik fra det planlagte energibudsjett.
Hensikten med EOS er å sikre brukeren oversikt og kontroll over sitt energiforbruk, og hvordan dette utvikler seg over tid. Gjennom dette vil han sikre at energien som kjøpes, brukes mest mulig effektivt. Dette betyr  at EOS skal avdekke feil i drift av anlegg, være grunnlag for ENØK - investeringer, dokumentere ENØK- gevinsten, og sikre denne over lang tid.
</t>
  </si>
  <si>
    <t xml:space="preserve">Etablering av et energioppfølgingssystem for bygget, inkl.:
- Montering av nødvendig(e) oljemengdemåler(e) og evt. seriemåler(e)
- Ukemiddeltemperaturmåler
Alt.1, intern manuell oppfølging:
 - Etablering av ET-kurve, arbeidsmappe for driftsansvarlig
 - Opplæring av driftspersonalet, igangsetting av energioppfølging
Alt. 2, intern databasert oppfølging:
 - Alt. 1 +
 - Kjøp av software
Alt.3, ekstern databasert oppfølging:
 - Alt. 1 +
 - Utfylling av registreringsskjema 
 - Registrering grunndata i dataprogram
 - 1 rapport hver måned i X år
</t>
  </si>
  <si>
    <t xml:space="preserve">
Ca. 3 % av brutto energiforbruk før ENØK.</t>
  </si>
  <si>
    <t>kWh x</t>
  </si>
  <si>
    <t>kr/stk</t>
  </si>
  <si>
    <t>+</t>
  </si>
  <si>
    <t xml:space="preserve">nr. </t>
  </si>
  <si>
    <t>DV - instruks</t>
  </si>
  <si>
    <t>Drift og vedlikehold</t>
  </si>
  <si>
    <t xml:space="preserve">En drift og vedlikeholdsinstruks er et verktøy som hjelper bruker med å drive anleggene etter forutsetningene. Dette gjelder f.eks. optimal bruk av termostater, settpunkter på automatikk, ventilasjonssystemer etc. Instruksen inneholder også hva som bør vedlikeholdes og tidsplan for når dette bør gjøres. Det finnes ingen Drifts- og Vedlikeholdsinstruks for bygget i dag.
Det er dessuten dårlig med teknisk underlag, tegninger, merking, skilter og termometre for varme-, ventilasjon-, og sanitæranleggene.
</t>
  </si>
  <si>
    <t>Motivering av driftspersonell, bedre inneklima og bedre oversikt over energiflyten.</t>
  </si>
  <si>
    <t xml:space="preserve">- Utarbeidelse av komplett Drifts- og Vedlikeholdsinstruks.
- Merking og skilting av varme- og ventilasjonsanlegg, inkl. automatikken.
- Montering av nødvendige instrumenter for kontroll av riktig drift av anleggene.
- Opplæring og gjennomgang av instruks og anlegg med driftspersonalet.
</t>
  </si>
  <si>
    <t xml:space="preserve">
Ca. 3 % av brutto energiforbruk før ENØK for de tekniske anleggene som omfattes av DV-instruksen.</t>
  </si>
  <si>
    <t>0-1000</t>
  </si>
  <si>
    <t xml:space="preserve">Investeringsbehovet forutsetter at det eksisterer tegninger </t>
  </si>
  <si>
    <t xml:space="preserve">samt sentralvarmeanlegg med oljekjel og balansert ventilasjon. </t>
  </si>
  <si>
    <t xml:space="preserve">Merking, skilting og opplæring av drifts-pesonell er også inkludert. </t>
  </si>
  <si>
    <t>Investeringsbehovet er eks. mva.</t>
  </si>
  <si>
    <t>Forutsetninger</t>
  </si>
  <si>
    <t>nr. 205</t>
  </si>
  <si>
    <t>Sekvensregulering olje/ - el.kjele</t>
  </si>
  <si>
    <t xml:space="preserve">Forbedring </t>
  </si>
  <si>
    <t xml:space="preserve">Det anbefales at det installeres sekvensreguleringsautomatikk for optimal styring av el.kjele og oljekjeler, samt forrigling av oljepumper og oljekjeler. Dette gjør at en kan få 100 % utnyttelse av el.kjelen, før en av oljekjelene legger inn for å ta toppbelastningen. </t>
  </si>
  <si>
    <t xml:space="preserve">Oppvarmingen av bygget består av ... stk. oljekjeler og 1 stk. elektrodekjele, plassert i kjeller i hovedbygning. El.kjelen skal primært brukes for å dekke byggets varmebehov. Ved varmebehov ut over el.kjelens maksimale effekt, skal en av oljekjel¬ene legges inn for å ta spisslast¬en. 
I mange tilfeller er innstilte temperaturer på driftsautomatikk for el.kjele og oljekjeler slik innstilt at oljekjelene holder en temperatur på 80 °C i fyringssesongen, når el.kjelen er i drift. Dette gjør at oljekjelen starter unødvendig og medfører et unødvendig varmetap, samt at oljekjelens årsvirkningsgrad blir lav, i forhold til el.kjelen.
Det anbefales at det installeres sekvensreguleringsautomatikk for optimal styring av el.kjele og oljekjeler, samt forrigling av oljepumper og oljekjeler. Dette gjør at en kan få 100 % utnyttelse av el.kjelen, før en av oljekjelene legger inn for å ta toppbelastnin¬gen. </t>
  </si>
  <si>
    <t xml:space="preserve">- Levering av automatikk
- Rørleggerarbeider
- Elektrikerarbeider
- Konsulentarbeider
</t>
  </si>
  <si>
    <t xml:space="preserve">
Virkningsgradsforbedring fra olje (0,7) til el. (0,98) i 85 % av det årlige oljeforbruket etter gjennomførte ENØK-tiltak.</t>
  </si>
  <si>
    <t>0,85/0,70</t>
  </si>
  <si>
    <t>Energibehov oljekjele etter ENØK</t>
  </si>
  <si>
    <t>0,85/0,98</t>
  </si>
  <si>
    <t>1 oljekjele og 1 el.kjele:</t>
  </si>
  <si>
    <t>2 oljekjeler og 1 el.kjele:</t>
  </si>
  <si>
    <t>66.000</t>
  </si>
  <si>
    <t>99.000</t>
  </si>
  <si>
    <t>nr. 206</t>
  </si>
  <si>
    <t>nr. 208</t>
  </si>
  <si>
    <t>nr. 209</t>
  </si>
  <si>
    <t>nr. 210</t>
  </si>
  <si>
    <t>Ny varmeautomatikk</t>
  </si>
  <si>
    <t xml:space="preserve">Varmeanlegg som kun har en konstant vanntemperatur (f.eks. 80 °C) ut på anlegget i hele fyringssesongen fører til et unødvendig høyt energiforbruk samt et dårlig inneklima.
Det bør monteres ny varmeautomatikk, og eventuelt bygge om til shunting eller mengderegulering.
</t>
  </si>
  <si>
    <t>Gir forbedring i inneklimaet ved at temperaturen ut på anlegget er avpasset behovet.</t>
  </si>
  <si>
    <t xml:space="preserve">- Automatikk
- Rørleggerarbeider
- Elektrikerarbeider
- Konsulentarbeider
</t>
  </si>
  <si>
    <t xml:space="preserve">
Ca. 5 % av netto oppvarmingsbehov.</t>
  </si>
  <si>
    <t>Netto oppv.behov</t>
  </si>
  <si>
    <t>Pr. kurs:</t>
  </si>
  <si>
    <t>58.000</t>
  </si>
  <si>
    <t>nr. 207</t>
  </si>
  <si>
    <t>Installasjon av termostatregulerte radiatorventiler</t>
  </si>
  <si>
    <t xml:space="preserve">Oppvarmingen i bygget besørges av radiatorer med manuelle ventiler. Gamle radiatorventiler fungerer ofte dårlig, med et lite reguleringsområde. Manuelle radiatorventiler tar heller ikke hensyn til interne belastninger i bygget.
Det anbefales at de manuelle radiatorventilene skiftes ut med nye temostatregulerte radiatorventiler med forinstilling.
</t>
  </si>
  <si>
    <t>Gir forbedring i inneklima ved at temperatursvingningene i rommet blir mindre.</t>
  </si>
  <si>
    <t xml:space="preserve">- Levering av radiatorventiler, temostathoder
- Rørleggerarbeider
- Konsulentarbeider
</t>
  </si>
  <si>
    <t xml:space="preserve">kr/stk. </t>
  </si>
  <si>
    <t xml:space="preserve">  &gt; 50</t>
  </si>
  <si>
    <t xml:space="preserve">Bygninger der hele eller deler av oppvarmingen besørges av el.panelovner med gamle romtermostater gir en unøyaktig regulering. De gamle termostatene tar dårlig hensyn til interne belastninger i bygget.
Det anbefales at de gamle romtermostatene skiftes ut med nye elektroniske romtemostater for en mere nøyaktig regulering av romtemperaturen.
</t>
  </si>
  <si>
    <t xml:space="preserve">- Levering av nye elektroniske romtemostater
- Elektrikerarbeider
- Konsulentarbeider
</t>
  </si>
  <si>
    <t xml:space="preserve">
Ca. 3 % av det elektriske oppvarmingsbehov.</t>
  </si>
  <si>
    <t>Termostat (kr 500,-) og  Arbeid (kr 300,-)</t>
  </si>
  <si>
    <t xml:space="preserve">Pris er innhentet 1 kvartal 2010
Fra entreprenør  
</t>
  </si>
  <si>
    <t xml:space="preserve">Ing. Mosness Norstad AS-Drammen
 v/Bjørn Sønju </t>
  </si>
  <si>
    <t>Installasjon av strålevarme</t>
  </si>
  <si>
    <t xml:space="preserve">I haller med stor takhøyde kombinert med luftoppvarming er det lett for at det oppstår stor temperaturgradient mellom gulv og tak. Varm luft er lettere enn kald luft slik at det oppstår en varmluftspute oppe under taket. Dette fører igjen til at den gjennomsnittlige romtemperaturen blir vesentlig høyere enn hva som føles i oppholdsonen. Dette er et unødig varmetap.
Ved å montere vannbårne strålevarmepaneler i taket kan den gjennomsnittlige romtemperaturen senkes med 
ca. 3 °C. 
Det anbefales at det installeres sekvensreguleringsautomatikk for optimal styring av el.kjele og oljekjeler, samt forrigling av oljepumper og oljekjeler. Dette gjør at en kan få 100 % utnyttelse av el.kjelen, før en av oljekjelene legger inn for å ta toppbelastnin¬gen. </t>
  </si>
  <si>
    <t xml:space="preserve">- Levering av strålevarmepaneler og automatikk
- Elektrikerarbeider
- Konsulentarbeider
</t>
  </si>
  <si>
    <t xml:space="preserve">
3 °C temperatursenking av romtemperaturen utgjør ca. 15 % besparelse av oppvarmingsbehovet. Normtallene kan også benyttes for å bestemme besparelsen.</t>
  </si>
  <si>
    <t>kWh x 0,15</t>
  </si>
  <si>
    <t>oppv.areal str.v.</t>
  </si>
  <si>
    <t>nr. 209 - 2</t>
  </si>
  <si>
    <t>6 stk. varmepaneler a 2100W  (kr 10000,-)</t>
  </si>
  <si>
    <t xml:space="preserve">1 stk. Regulator, 1 stk. føler, 2 stk. elektroniske kontaktorer (kr 6000,-) </t>
  </si>
  <si>
    <t>Kabel (kr 1000,-)</t>
  </si>
  <si>
    <t>Arbeid (5000,-)</t>
  </si>
  <si>
    <t>Lift (kr 2500,-)</t>
  </si>
  <si>
    <t>Forutsettninger:</t>
  </si>
  <si>
    <t xml:space="preserve">I haller med stor takhøyde kombinert med luftoppvarming er det lett for at det oppstår stor temperaturgradient mellom gulv og tak. Varm luft er lettere enn kald luft slik at det oppstår en varmluftspute oppe under taket. Dette fører igjen til at den gjennomsnittlige romtemperaturen blir vesentlig høyere enn hva som føles i oppholdsonen. Dette er et unødig varmetap.
Ved å montere omrørervifter i taket vil temperaturgradienten mellom gulv og tak gjevne seg ut ved at viftene fører den varme luften oppe under taket ned i oppholdssonen. Dette medfører at den gjennomsnittlige romtemperaturen kan senkes med ca. 2 °C. 
Det anbefales at det installeres sekvensreguleringsautomatikk for optimal styring av el.kjele og oljekjeler, samt forrigling av oljepumper og oljekjeler. Dette gjør at en kan få 100 % utnyttelse av el.kjelen, før en av oljekjelene legger inn for å ta toppbelastnin¬gen. </t>
  </si>
  <si>
    <t xml:space="preserve">- Levering av strålevarmepaneler og automatikk
- Elektrikerarbeider
- Konsulentarbeider
</t>
  </si>
  <si>
    <t xml:space="preserve">
2 °C temperatursenking av romtemperaturen utgjør ca. 10 % besparelse av oppvarmingsbehovet. Normtallene kan også benyttes for å bestemme besparelsen</t>
  </si>
  <si>
    <t>kWh x 0,1</t>
  </si>
  <si>
    <t>Montasje i ett rom</t>
  </si>
  <si>
    <t>4 stk. luftmiksere (kr 8400,-)</t>
  </si>
  <si>
    <t>1 stk. regulator (kr 900,-)</t>
  </si>
  <si>
    <t>Kabel (kr. 750,-)</t>
  </si>
  <si>
    <t>Arbeid (kr 7500,-)</t>
  </si>
  <si>
    <t>Forbedring  og drift</t>
  </si>
  <si>
    <t>Vann/vann</t>
  </si>
  <si>
    <t>Effekt:</t>
  </si>
  <si>
    <t>11.000</t>
  </si>
  <si>
    <t xml:space="preserve">Fra entreprenør  NVS Prosjekt Sarpsborg v/Tor Kristiansen </t>
  </si>
  <si>
    <t>Luft/vann</t>
  </si>
  <si>
    <t>22.055</t>
  </si>
  <si>
    <t>,- kr</t>
  </si>
  <si>
    <t xml:space="preserve">Installasjon av SD-anlegg
Ved installasjon av SD-anlegg må følgende tiltaksnr. tas med i tillegg til dette tiltaket: 004, 205, 206, 207, 208, 305,  og 310 (ett tiltak pr. aggregat). 
Se internt notat ”Orientering om SD-anlegg og EOS”
</t>
  </si>
  <si>
    <t xml:space="preserve">Installasjon av Sentral Driftskontroll anlegg gir byggherre god kontroll over de VVS-tekniske installasjoner. All styring, regulering og overvåkning av de tekniske anleggene i bygget, foretas fra et sentralt sted, for vaktmester/driftsansvarlig.
Det anbefales installsjon av SD.anlegg med selvstendige undersentraler og følgende muligheter:
- sentral overvåkning
- forebyggende vedlikehold
- nøyaktig styring og regulering
- optimal rasjonell drift
</t>
  </si>
  <si>
    <t xml:space="preserve">- Levering og installering av PC m/fargeskjerm og skriver
- Levering og installering av undersentraler
- Levering og installering av nødvendige VVS komponenter
- Koblingsskjemaer, kontroll, igangkjøring
- Programmering
- Levering og installering av gruppesentral/el.tavler
- Opplæring av driftspersonell
- Konsulentarbeider
</t>
  </si>
  <si>
    <t xml:space="preserve">
Ca. 5 % av energibehovet til de tilsluttende anleggene (oppvarming, ventilasjon, vifte/pumper).</t>
  </si>
  <si>
    <t>Grunnbeløp SD-maskin/andel av SD-server:</t>
  </si>
  <si>
    <t>Tillegg pr. radiatorkurs:</t>
  </si>
  <si>
    <t>Tillegg pr. ventilasjonsanlegg:</t>
  </si>
  <si>
    <t>Tillegg pr. undersentral:</t>
  </si>
  <si>
    <t>Tillegg pr. ny aut.tavle:</t>
  </si>
  <si>
    <t>Tillegg pr. pkt. ellers:</t>
  </si>
  <si>
    <t>82.500</t>
  </si>
  <si>
    <t>4.950</t>
  </si>
  <si>
    <t>10.450</t>
  </si>
  <si>
    <t>38.500</t>
  </si>
  <si>
    <t>Tillegg pr. rom , styring varme og lys</t>
  </si>
  <si>
    <t>9.900</t>
  </si>
  <si>
    <t>nr.004</t>
  </si>
  <si>
    <t xml:space="preserve">Bygg med maksimal  tariff der elektrisitetsregningen blir beregnet ut ifra energiforbruket og maksimalt effektuttak er interessant for effekbegrensningsautomatikk. Det gjennomsnittlige maksimale effektutaket for de siste 5 år var ....... kW.
Det anbefales installasjon av effektbegrensningsautomatikk for å redusere dagens maksimale effektuttak.
</t>
  </si>
  <si>
    <t xml:space="preserve">- Levering av automatikk
- Koblingsskjema
- Kontroll og igangkjøring
- Elektrikerarbeider
- Konsulentarbeider
</t>
  </si>
  <si>
    <t xml:space="preserve">
Ca. 10 - 30 % reduksjon av maksimaleffekten.</t>
  </si>
  <si>
    <t>Gj.snittlig maks.effekt</t>
  </si>
  <si>
    <t>x   0,</t>
  </si>
  <si>
    <t>Antall kurser 8 stk.</t>
  </si>
  <si>
    <t>Eksisterende kontaktorer benyttes</t>
  </si>
  <si>
    <t>Måler til el.verk sitter i same el.skap</t>
  </si>
  <si>
    <t>Puls fra måler kr 2.750,-</t>
  </si>
  <si>
    <t>Maksimalvokter med 8 kanaler kr 10.000,-</t>
  </si>
  <si>
    <t>Arbeider kr 3.000,-</t>
  </si>
  <si>
    <t>Kr 15.750,-</t>
  </si>
  <si>
    <t>nr. 309</t>
  </si>
  <si>
    <t xml:space="preserve">Drift </t>
  </si>
  <si>
    <t>Ventilasjonsanlegg/avtrekksanlegg går i dag 24 timer i døgnet. Dette er unødvendig og det anbefales defor at det monteres et døgn/ukeur evt. årsur for styring av ventilasjonsanlegget/avtrekksviften.</t>
  </si>
  <si>
    <t xml:space="preserve">
- Levering av døgn/ukeur evt. årsur
- Elektrikerarbeider
- Konsulentarbeider
</t>
  </si>
  <si>
    <t xml:space="preserve">Luftmengde:                                          m³/h
Redusert gjenomsnittlig driftstid:             h/døgn
Graddagstall:                               4.500
</t>
  </si>
  <si>
    <t>Red.driftstid</t>
  </si>
  <si>
    <t xml:space="preserve"> x  1,5    =</t>
  </si>
  <si>
    <t>1 stk digital ukeur kr 1.450,-</t>
  </si>
  <si>
    <t>Arbeid kr 550,-</t>
  </si>
  <si>
    <t>2.000,- kr pr. ur</t>
  </si>
  <si>
    <t>Fraentreprenør  Ing. Mosness Norstad AS-Drammen</t>
  </si>
  <si>
    <t xml:space="preserve">v/Bjørn Sønju </t>
  </si>
  <si>
    <t>nr. 310</t>
  </si>
  <si>
    <t xml:space="preserve">Eksisterende ventilasjonsanlegg har gammel automatikk og fungerer meget dårlig. Dette fører til unødig høyt energiforbruk og et dårlig inneklima. 
Det anbefales at den eksisterende ventilasjonsautomatikken skiftes ut med ny automatikk for optimal drift av anlegget.
</t>
  </si>
  <si>
    <t xml:space="preserve">
- Levering av nødvendig automatikk
- Elektrikerarbeider
- Koblingsskjema og igangkjøring
- Opplæring av driftspersonell
- Konsulentarbeider
</t>
  </si>
  <si>
    <t xml:space="preserve">
Ca. 5 % av byggets årlige energibehov til ventilasjon.
</t>
  </si>
  <si>
    <t>Energibehov vent.</t>
  </si>
  <si>
    <t>Priset av NEE</t>
  </si>
  <si>
    <t>49.500</t>
  </si>
  <si>
    <t>,- kr pr. system</t>
  </si>
  <si>
    <t>nr. 311</t>
  </si>
  <si>
    <t>Persondetektorstyring av ventilasjon</t>
  </si>
  <si>
    <t>I deler av bygg som ikke er i kontinuerlig drift (gymsal, møterom etc.) med eget vent.aggregat og som i dag styres med døgn/ukeur går ukritisk selv om det ikke er menesker tilstede. Det anbefales derfor å montere ... ant. persondetektorer for start/stopp av anlegget. Dette gir en automatisk driftstid etter bruken.</t>
  </si>
  <si>
    <t xml:space="preserve">- Levering av automatikk
- Utarbeide koblingsskjema
- Elektrikerarbeider
- Konsulentarbeider
</t>
  </si>
  <si>
    <t xml:space="preserve">Reduksjon i driftstid (snitt over året):        </t>
  </si>
  <si>
    <t>m3/h x</t>
  </si>
  <si>
    <t>4.840</t>
  </si>
  <si>
    <t>,- kr pr. detektor</t>
  </si>
  <si>
    <t>Kabel: 20m og kr 550,-</t>
  </si>
  <si>
    <t>1 stk. bevegelsesføler: kr 990,-</t>
  </si>
  <si>
    <t>Arbeid: kr 3.300,-</t>
  </si>
  <si>
    <t>nr.400</t>
  </si>
  <si>
    <t xml:space="preserve">Eksisterende .... stk. dusjhoder av gammel type med en vannkapasitet på ...... l/min.
Det anbefales montering av .... stk. vannbesparende dusjhoder med kapasitet 8 l/min. 
</t>
  </si>
  <si>
    <t xml:space="preserve">- Levering av xx stk. dusjhoder
- Rørleggerarbeider
- Konsulentarbeider
</t>
  </si>
  <si>
    <t xml:space="preserve">Antall dusjer pr år: ............ dusjer/år
Dusjtid pr dusj:  5 min.
Reduksjon i varmtvannsforbruket fra ..... l/min til 9 l/min.
Temperaturdifferanse kaldtvann og dusjtemp.: 30 °C.
</t>
  </si>
  <si>
    <t>Vannforb</t>
  </si>
  <si>
    <t>x (,</t>
  </si>
  <si>
    <t>-9)x</t>
  </si>
  <si>
    <t>dusjer/år</t>
  </si>
  <si>
    <t>Hånddusj og slange:</t>
  </si>
  <si>
    <t xml:space="preserve">Fastmontert: 
</t>
  </si>
  <si>
    <t>kr/stk.</t>
  </si>
  <si>
    <t>nr.401</t>
  </si>
  <si>
    <t xml:space="preserve">I bygg med varmtvannssirkulasjonsledning eller der avstanden mellom bereder og tappepunkter er stor vil det kunne være et betydelig varmetap fra varmtvannsrørene.
Det anbefales derfor at varmtvannsrørene isoleres med minimum 20 mm isolasjon.
</t>
  </si>
  <si>
    <t xml:space="preserve">- Isolasjonsarbeider
- Konsulentarbeider
</t>
  </si>
  <si>
    <t>Følgende er lagt til grunn for beregning av besparelsen:</t>
  </si>
  <si>
    <t>Gjennomsnittlig brukstid over året: 12 timer/dag</t>
  </si>
  <si>
    <t>Gjennomsnittlig temp.differanse v.vann og omgivelser: 50 °C</t>
  </si>
  <si>
    <t>18 mm varmtvannsrør uten isolasjon; varmetap: 0,452 W/mK</t>
  </si>
  <si>
    <t>18 mm varmtvannsrør med 20 mm isolasjon; varmetap: 0,191 W/mK</t>
  </si>
  <si>
    <t>18 mm varmtvannsrør med 40 mm isolasjon; varmetap: 0,143 W/mK</t>
  </si>
  <si>
    <t>Tapsfaktor:</t>
  </si>
  <si>
    <t>- Rør som går i uoppv. arealer: 100 % tap: 1,0</t>
  </si>
  <si>
    <t>- Rør som går i delvis oppv. arealer: 75 % tap: 0,75</t>
  </si>
  <si>
    <t>- Rør som går i oppv. arealer: 50 % tap: 0,5</t>
  </si>
  <si>
    <t>Mellomregning rør:</t>
  </si>
  <si>
    <t>20 mm isolasjon: 0,261W/mK x 50 °C x 12 t/d x 0,365 = 57,2 kWh/m år</t>
  </si>
  <si>
    <t>Rørlengde</t>
  </si>
  <si>
    <t>tapsfaktor</t>
  </si>
  <si>
    <t>20 mm isolasjon:</t>
  </si>
  <si>
    <r>
      <t>kr/m</t>
    </r>
    <r>
      <rPr>
        <vertAlign val="superscript"/>
        <sz val="10"/>
        <rFont val="Times New Roman"/>
        <family val="1"/>
      </rPr>
      <t/>
    </r>
  </si>
  <si>
    <t>nr. 402</t>
  </si>
  <si>
    <t xml:space="preserve">Det finnes i dag ingen form for regulering/forshunting av tappevannet, noe som fører til at energiforbruket til varmtvann er unødvendig høyt.
Det anbefales installasjon av tappevannsregulering i fyrrommet.
</t>
  </si>
  <si>
    <t xml:space="preserve">- Levering av termostatstyrt blandesentral
- Rørleggerarbeider
- Konsulentarbeider
</t>
  </si>
  <si>
    <t>Ca. 10 % av årlig varmtvannsforbruk.</t>
  </si>
  <si>
    <t>Varmtvannsforbru</t>
  </si>
  <si>
    <t>16.500</t>
  </si>
  <si>
    <t>kr pr. sentr.</t>
  </si>
  <si>
    <t>nr. 403</t>
  </si>
  <si>
    <t xml:space="preserve">I bygg der avløpsvannet blir oppsamlet i en relativt godt isolert tank, kan varmeinnholdet i avløpsvannet gjenvinnes ved bruk av f.eks. en rør-/platevarmeveksler eller en varmepumpe. Energien fra varmegjenvinningen kan f.eks. brukes til forvarming av kaldtvann. 
Muligheter for renhold av varmegjenvinner er et ev de viktigste kriterier som må oppfylles ved valg av type gjennvinner. Videre er tappemønster, totalmengde og temperaturnivå på avløpet av betydning for hvilket gjenvinningsprinsipp som bør velges.
</t>
  </si>
  <si>
    <t xml:space="preserve">- Levering av gjenvinner
- Levering av oppsamlingstank
- Rørleggerarbeider
- Elektrikerarbeider
- Konsulentarbeider
</t>
  </si>
  <si>
    <t xml:space="preserve">Varmepumpeløsning, faktor = 0,8
Rør-/plategjenvinner, faktor = 0,3
</t>
  </si>
  <si>
    <t>(Avløpsvannsmengden bør være over 8.000 l/døgn for at dette tiltaket skal være interessant)</t>
  </si>
  <si>
    <t>Energibehov varmtvann</t>
  </si>
  <si>
    <t>VP gjenvinner inkl. oppsamlingstank:</t>
  </si>
  <si>
    <t>200.000</t>
  </si>
  <si>
    <t>Gammel pris</t>
  </si>
  <si>
    <t>Pris ikke mottatt 1 kvartal 2010 fra</t>
  </si>
  <si>
    <t>NVS Prosjekt Sarpsborg</t>
  </si>
  <si>
    <t>nr.404</t>
  </si>
  <si>
    <t xml:space="preserve">De termostatstyrte blandebatteriene som finnes idag er gamle, slitte og har en unøyaktig regulering.
Installasjon av termostatstyrte blandebatterier for hver dusjavdeling.
</t>
  </si>
  <si>
    <t xml:space="preserve">- Levering av blandebatteri
- Rørleggerarbeider
- Konsulentarbeider
</t>
  </si>
  <si>
    <t xml:space="preserve">Vannforbruk pr. dusj (etter enøk): </t>
  </si>
  <si>
    <t>Kaldtvannstemp. (i snitt over året):</t>
  </si>
  <si>
    <t>Dusjtemp. (før enøk): ......... °C</t>
  </si>
  <si>
    <t xml:space="preserve">Dusjtemp. (etter enøk): </t>
  </si>
  <si>
    <t xml:space="preserve">Dusjtid: </t>
  </si>
  <si>
    <t xml:space="preserve">Antall dusjer pr. år: </t>
  </si>
  <si>
    <t>l/min.</t>
  </si>
  <si>
    <t>5 x 9 x 1,163 / 1.000 = 0,05</t>
  </si>
  <si>
    <t>x (</t>
  </si>
  <si>
    <t>Felles:</t>
  </si>
  <si>
    <t>Pr. dusj:</t>
  </si>
  <si>
    <t>,- kr/stk</t>
  </si>
  <si>
    <t>2.750</t>
  </si>
  <si>
    <t>Fraentreprenør  NVS Prosjekt Sarpsborg</t>
  </si>
  <si>
    <t xml:space="preserve">v/Tor Kristiansen </t>
  </si>
  <si>
    <t>nr. 405</t>
  </si>
  <si>
    <t xml:space="preserve">Dusjavdelingen har idag kun manuelle dusjarmaturer, noe som medfører til unødvendig lange tappe perioder.
Det anbefales utskifting av eksisterende manuelle dusjarmaturer til armatur med tidsstyring (trykk-knapp bryter) for optimal styring av dusjene.
</t>
  </si>
  <si>
    <t>Reduserer vannforbruket.</t>
  </si>
  <si>
    <t xml:space="preserve">- Levering av tidsstyringsarmaturer
- Rørleggerarbeider
- Konsulentarbeider
</t>
  </si>
  <si>
    <t>Dusjtid: (før enøk)</t>
  </si>
  <si>
    <t>Dusjtid: (etter enøk)</t>
  </si>
  <si>
    <t>Dusjtemp. (etterenøk):</t>
  </si>
  <si>
    <t>9 x (37 - 8) x 1,163 / 1.000 = 0,3</t>
  </si>
  <si>
    <t>-37) x</t>
  </si>
  <si>
    <t>-4) x</t>
  </si>
  <si>
    <t>8.800</t>
  </si>
  <si>
    <t>3.300</t>
  </si>
  <si>
    <t>pr. dusjkurs</t>
  </si>
  <si>
    <t>Seriedusj:</t>
  </si>
  <si>
    <t>Enkeltdusj m/trykknapp.:</t>
  </si>
  <si>
    <t>nr. 406</t>
  </si>
  <si>
    <t xml:space="preserve">I bygg med varmtvannssirkulasjonsledning og som i tillegg ikke har et kontinuerlig forbruk av varmtvann f.eks. skoler, er det et relativt stort energitap å la varmtvannet sirkulere ut over brukstiden til bygget. 
Det anbefales derfor at det monteres et døgn/ukeur evt. årsur for styring av varmtvannssirkulasjonsledningen.
</t>
  </si>
  <si>
    <t xml:space="preserve">- Levering av ur
- Elektrikerarbeider
- Konsulentarbeider
</t>
  </si>
  <si>
    <t>Pumpeeffekt: .........W (150 W)</t>
  </si>
  <si>
    <t>Gjennomsnittlig stanstid over året: 12 timer/dag</t>
  </si>
  <si>
    <t>(Melleomregning rør: 0,191 x 50 x 12 x 0,365 = 41,8 kWh/m år)</t>
  </si>
  <si>
    <t xml:space="preserve">
Følgende er lagt til grunn for beregning av besparelsen:</t>
  </si>
  <si>
    <t>Pumpeeffekt</t>
  </si>
  <si>
    <t>Pumpe:</t>
  </si>
  <si>
    <t>Rør:</t>
  </si>
  <si>
    <t>x 12 x 0,365 =</t>
  </si>
  <si>
    <t>x ..... x 41,8 =</t>
  </si>
  <si>
    <t>2.000</t>
  </si>
  <si>
    <t>kr pr. sirk. Ledning</t>
  </si>
  <si>
    <t>Ur inkl. motering:</t>
  </si>
  <si>
    <t>Norsk Enøk og Energi AS</t>
  </si>
  <si>
    <t>PB 4101 Gulskogen</t>
  </si>
  <si>
    <t>Drammen</t>
  </si>
  <si>
    <t>Ansvarlig for analysen:</t>
  </si>
  <si>
    <t>Notater/merknader ved befaring:</t>
  </si>
  <si>
    <t>Notater/merknader ved befaring</t>
  </si>
  <si>
    <t>Prosjektleder:</t>
  </si>
  <si>
    <t>Tord Storberget</t>
  </si>
  <si>
    <t>ts@nee.no</t>
  </si>
  <si>
    <t>Engerdal Kommune</t>
  </si>
  <si>
    <t>Åmot Kommune</t>
  </si>
  <si>
    <t>Stor-Elvdal Kommune</t>
  </si>
  <si>
    <t>Trysil Kommune</t>
  </si>
  <si>
    <t>(Normal)</t>
  </si>
  <si>
    <t>Gradagstall oppgitt i anbudsunderlag:</t>
  </si>
  <si>
    <t>(NB! Føres ikke automatisk videre)</t>
  </si>
  <si>
    <t>(se eksempelskjema fra celle 60 og nedover)</t>
  </si>
  <si>
    <t xml:space="preserve">NB! Hver befaringsgruppe legger inn gjeldende data for "sin kommune" </t>
  </si>
  <si>
    <t>Energipris øre/kWh</t>
  </si>
  <si>
    <t>ikke i bruk</t>
  </si>
  <si>
    <t>Føres til Økonomiark:</t>
  </si>
  <si>
    <t xml:space="preserve"> 481 99 058
</t>
  </si>
  <si>
    <t>Eiendom / sted:</t>
  </si>
  <si>
    <t>Nye målernr:</t>
  </si>
  <si>
    <t>Maks/Effekt</t>
  </si>
  <si>
    <t>MålepunktID</t>
  </si>
  <si>
    <t>Engerdal Barne og ungdomsskole m m</t>
  </si>
  <si>
    <t>976222 B</t>
  </si>
  <si>
    <t>Fra arket Årsforbruk og effektforbruk 2011 og 2012, fått fra Arnt Myrvang (vaktmester)</t>
  </si>
  <si>
    <t>Engerdal barne og ungdomskole</t>
  </si>
  <si>
    <t>Energiforbruk før fase 2 (Basis)</t>
  </si>
  <si>
    <t>Spesifikt</t>
  </si>
  <si>
    <t>Totalt</t>
  </si>
  <si>
    <t>Maks</t>
  </si>
  <si>
    <t>forbruk (Brutto)</t>
  </si>
  <si>
    <t>Forbruk</t>
  </si>
  <si>
    <t>[m2]</t>
  </si>
  <si>
    <t>[kWh]</t>
  </si>
  <si>
    <t>[kW]</t>
  </si>
  <si>
    <t>[kWh/m2]</t>
  </si>
  <si>
    <t>[W/m2]</t>
  </si>
  <si>
    <t>Barne og ungd.skole, Idrettshall,svømmebasseng</t>
  </si>
  <si>
    <t>Beregning av besparelser</t>
  </si>
  <si>
    <t>Total effekt</t>
  </si>
  <si>
    <t>Besp.totalt</t>
  </si>
  <si>
    <t>Effekt e. enøk</t>
  </si>
  <si>
    <t>Pris fase 1</t>
  </si>
  <si>
    <t>Energimerking</t>
  </si>
  <si>
    <t>Kostnad fase 3</t>
  </si>
  <si>
    <t>Kommentar</t>
  </si>
  <si>
    <t>s+t</t>
  </si>
  <si>
    <t>estimat</t>
  </si>
  <si>
    <t>Kontroll kW</t>
  </si>
  <si>
    <t>Engerdal</t>
  </si>
  <si>
    <t>Skoleveien 17</t>
  </si>
  <si>
    <t>arnt.kjolvang@engerdal.kommune.no</t>
  </si>
  <si>
    <t>Engerdal Barne og Ungdomsskole</t>
  </si>
  <si>
    <t>Engerdalsetra, N-2440 Engerdal</t>
  </si>
  <si>
    <t>Kundenr: 5269576</t>
  </si>
  <si>
    <t>Arnt</t>
  </si>
  <si>
    <t>Målerpunkt ID: 20005109</t>
  </si>
  <si>
    <t>Engerdalsveien 1794</t>
  </si>
  <si>
    <t>10 x 1,5</t>
  </si>
  <si>
    <t>x 0,3</t>
  </si>
  <si>
    <t>Før</t>
  </si>
  <si>
    <t>14000 x 0,35x5600x10x5/7000x (1-0,5)</t>
  </si>
  <si>
    <t>Gir</t>
  </si>
  <si>
    <t>Etter:</t>
  </si>
  <si>
    <t>samme formel  x (1-0,8)</t>
  </si>
  <si>
    <t>ca. 39000 kWh/år</t>
  </si>
  <si>
    <t>ca. 97000 kWh/år</t>
  </si>
  <si>
    <t>58000 kWh/år</t>
  </si>
  <si>
    <t>SFP vifter:</t>
  </si>
  <si>
    <t>Etter</t>
  </si>
  <si>
    <t>Diff = besparelse</t>
  </si>
  <si>
    <t>9 kW</t>
  </si>
  <si>
    <t>4 kW</t>
  </si>
  <si>
    <t>24000 kWh</t>
  </si>
  <si>
    <t>82000 kWh/år</t>
  </si>
  <si>
    <t>kontroll</t>
  </si>
  <si>
    <t>energi</t>
  </si>
  <si>
    <t>Iver bakke</t>
  </si>
  <si>
    <t>ib@nee.no</t>
  </si>
  <si>
    <t>Finn Kikut</t>
  </si>
  <si>
    <t>ArntKjølvang</t>
  </si>
  <si>
    <t>Arnt Kjølvang</t>
  </si>
  <si>
    <t>I Engerdal kommune står vi fritt til å installere toppsystem etter eget valg. Vi går for en løsning basert på Bacnet BBMD over TCP/IP. Eksisterende lokalt SD-anlegg av fabrikat EM-Systemer integreres i nytt toppsystem via en løsning med OPC tjener/klient</t>
  </si>
  <si>
    <t xml:space="preserve">Oppgradert og nye undersentraler i 2011. Kontaktperson hos EM Systemer er Magne Dalheim. Kommunens kontaktperson er </t>
  </si>
  <si>
    <t xml:space="preserve">Installasjon av et Sentralt Driftskontrollanlegg/toppsystem gir byggherre god kontroll over de tekniske installasjonene i bygningen. Fjernkontroll og overvåkning av de tekniske anleggene, i bygningen, kan foretas fra et sentralt sted, eller lokalt, av vaktmester/driftsansvarlig. Systemet betjenes via web- server og Internet Explorer med ”vanlige” PC’er. Nye PC’er er ikke medtatt i dette tiltaket da eksisterende kontor- PC’er kan benyttes for lokal betjening av systemet.
</t>
  </si>
  <si>
    <t xml:space="preserve">Det medtas i denne delen tilkobling av egnet eksisterende automatikk. Nødvendig utskifting av eksisterende digitale undersentraler, for enøktiltakene som skal gjennomføres, er medtatt under det enkelte enøktiltak.
Det installeres SD-anlegg med autonome (selvstendige) undersentraler og følgende muligheter:
- sentral overvåkning
- forebyggende vedlikehold
- nøyaktig styring og regulering
- optimal rasjonell drift
</t>
  </si>
  <si>
    <t xml:space="preserve">Toppsystemet kan på et senere tidspunkt enkelt utvides til å omfatte flere/alle av kommunens bygninger dersom dette er ønskelig. Tilkobling til det eksisterende toppsystemet blir basert på kommunens eksisterende intranett/bredbåndsforbindelser el. lign. Toppsystemet har integrert web- server for fjernbetjening av tekniske anlegg.
Det er videre tenkt at den enkelte bygning integreres i det nye toppsystemet etter hvert som bygningene får gjennomført enøktiltak. Ved å benytte et felles sentralt toppsystem vil det være mulig å få til en optimal samkjøring for oppfølging av bygningene. I tillegg vil dette også medføre at det kan etableres en felles driftssentral for å sentralisere vaktmesterfunksjoner og lignende, dersom dette er tenkt gjennomført en gang i fremtiden.
</t>
  </si>
  <si>
    <t xml:space="preserve">Nye lokale automasjonstekniske installasjoner leveres ferdig med dynamiske skjermbilder, alarmfunksjoner samt tilpasset kommunikasjonsprotokoll for integrering i kommunens eksisterende toppsystem. 
Systemet vil baseres på åpne kommunikasjonsstandarder. Fortrinnsvis benyttes BacNet- protokollen. BacNet- protokollen er kompatibel med kommunens eksisterende toppsystem av fabrikat Johnson Controls og type MSEA (MetaSys Extended Architecture).
</t>
  </si>
  <si>
    <t xml:space="preserve">Installasjon av SD-anlegg
</t>
  </si>
  <si>
    <t xml:space="preserve">Ved installasjon av SD-anlegg må følgende tiltaksnr. tas med i tillegg til dette tiltaket: 004, 205, 206, 207, 208, 305,  og 310 (ett tiltak pr. aggregat). 
Se internt notat ”Orientering om SD-anlegg og EOS”
</t>
  </si>
  <si>
    <t>Tidsbesparende for driftspersonell. Gir meget god oversikt over tekniske anlegg.</t>
  </si>
  <si>
    <t xml:space="preserve">- Nødvendig programvare med tilhørende lisenser
- Levering og installering av buskabel og evnt. spesialrouter/gate way
- Idriftsettelse av nye funksjoner på eksisterende SD-server
- Nødvendig konfigurering/programmering av eksisterende SD-server
- Opplæring av driftspersonell
- Konsulentarbeider
</t>
  </si>
  <si>
    <t>Varmeeffekt fra varmepumpe:</t>
  </si>
  <si>
    <t>Total effekt:</t>
  </si>
  <si>
    <t>Varme fra varmepumpe:</t>
  </si>
  <si>
    <t>Varme fra spisslast:</t>
  </si>
  <si>
    <t>Totalt varmeleveranse:</t>
  </si>
  <si>
    <t>Energiforbruk varmepumpe:</t>
  </si>
  <si>
    <t>Energiforbruk spisslast:</t>
  </si>
  <si>
    <t>Sum energiforbruk:</t>
  </si>
  <si>
    <t>Total energibesparelse i varmeanlegget:</t>
  </si>
  <si>
    <t>Varmefaktor for varmepumpen:</t>
  </si>
  <si>
    <t>Årsvarmefaktor for varmeanlegget:</t>
  </si>
  <si>
    <t>Ekvivalent driftstid for varmepumpen:</t>
  </si>
  <si>
    <t>timer/år</t>
  </si>
  <si>
    <t>Fyring slutter/starter ved:</t>
  </si>
  <si>
    <t>Oppvarmingssesongens lengde:</t>
  </si>
  <si>
    <t>dager</t>
  </si>
  <si>
    <t>Varmekilde:</t>
  </si>
  <si>
    <t>Balansetemperatur for varmepumpen:</t>
  </si>
  <si>
    <t>Berg</t>
  </si>
  <si>
    <t>Antatt effektivt borehull:</t>
  </si>
  <si>
    <t>Sirkulet mengde i varmeanlegget:</t>
  </si>
  <si>
    <t>l/s</t>
  </si>
  <si>
    <t>Sirkulet mengde i kollektoren:</t>
  </si>
  <si>
    <t>Dimensjonerende kuldeeffekt:</t>
  </si>
  <si>
    <t xml:space="preserve">Total varmeleveranse </t>
  </si>
  <si>
    <t>- Levering av varmepumpe, div. deler, utstyr og automatikk
- Monteringsarbeider
- Rørleggerarbeider
- Elektrikerarbeider
- Arbeider med etablering av 10 stk energibrønner a`ca 200m
- Grøftearbeider, trase for varmerør mellom bygg
- Hulltaking/gjennomføring vegg
- Konsulentarbeider</t>
  </si>
  <si>
    <r>
      <t>Tiltaket omfatter installasjon av felles varmepumpe for C Fløy og Engerdalshallen. Varmepumpe installeres i fyrrom i C Fløy  og skal stå for grunnlast med dagens elkjel(er) som spisslast og  reservelast. Varmepumpa skal gi varme til radiatorer og ventilasjonsbatterier i begge bygg. Samt til gulvvarme og varmestrips i Engerdalshallen.
Det vil i de kaldeste periodene være nødvendig at elkjel(ene) løfter turtemp etter varmepumpen fra 55</t>
    </r>
    <r>
      <rPr>
        <vertAlign val="superscript"/>
        <sz val="10"/>
        <rFont val="Times New Roman"/>
        <family val="1"/>
      </rPr>
      <t>0</t>
    </r>
    <r>
      <rPr>
        <sz val="10"/>
        <rFont val="Times New Roman"/>
        <family val="1"/>
      </rPr>
      <t>C til 80</t>
    </r>
    <r>
      <rPr>
        <vertAlign val="superscript"/>
        <sz val="10"/>
        <rFont val="Times New Roman"/>
        <family val="1"/>
      </rPr>
      <t>0</t>
    </r>
    <r>
      <rPr>
        <sz val="10"/>
        <rFont val="Times New Roman"/>
        <family val="1"/>
      </rPr>
      <t xml:space="preserve">C. Da eksisterende varmeanlegg er dimensjonert for høytemp. Dette med spesielt hensyn til takmonterte varmestrips i Engerdalshallen. Tiltaket gjennomføres under forutsetning at prosjektering viser at det lar seg gjøre å unngå for høy retur tilbake til varmepumpen. Avgjørende faktorer blir andel av væskestrøm, og returtemperatur fra gulvarme og varmebatterier. 
Nye lavtemp ettervarmebatterier i ventilasjonsanleggene for utnyttelse av varmepumpevarmen, er beskrevet i egne tiltak. 
</t>
    </r>
  </si>
  <si>
    <t>fk@nee.no</t>
  </si>
  <si>
    <t>effektbesparelse varmepumpe</t>
  </si>
  <si>
    <t>benytte3t 1% av 900000</t>
  </si>
  <si>
    <t>investering er antatt</t>
  </si>
  <si>
    <t>Sum nåverdi alle tiltak</t>
  </si>
  <si>
    <t>sum nåverdi fra lønnsomme tiltak</t>
  </si>
  <si>
    <t>[tiltaksnr. og navn på tiltak]</t>
  </si>
  <si>
    <t>(legg inn etter kategori, se tilbudsformular)</t>
  </si>
  <si>
    <t>(sum flyttes til oppsummeringstabell i tilbusdformular og Vedlegg Tilbudsanalyser)</t>
  </si>
  <si>
    <t>(sum flyttes til oppsummeringstabell i tilbusdformular)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</si>
</sst>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2" formatCode="_ &quot;kr&quot;\ * #,##0_ ;_ &quot;kr&quot;\ * \-#,##0_ ;_ &quot;kr&quot;\ * &quot;-&quot;_ ;_ @_ "/>
    <numFmt numFmtId="44" formatCode="_ &quot;kr&quot;\ * #,##0.00_ ;_ &quot;kr&quot;\ * \-#,##0.00_ ;_ &quot;kr&quot;\ * &quot;-&quot;??_ ;_ @_ "/>
    <numFmt numFmtId="43" formatCode="_ * #,##0.00_ ;_ * \-#,##0.00_ ;_ * &quot;-&quot;??_ ;_ @_ "/>
    <numFmt numFmtId="164" formatCode="_(&quot;kr&quot;\ * #,##0.00_);_(&quot;kr&quot;\ * \(#,##0.00\);_(&quot;kr&quot;\ * &quot;-&quot;??_);_(@_)"/>
    <numFmt numFmtId="165" formatCode="&quot;kr&quot;\ #,##0"/>
    <numFmt numFmtId="166" formatCode="0.0"/>
    <numFmt numFmtId="167" formatCode="0.000"/>
    <numFmt numFmtId="168" formatCode="_(* #,##0_);_(* \(#,##0\);_(* &quot;-&quot;??_);_(@_)"/>
    <numFmt numFmtId="169" formatCode="_ #,##0_*&quot;øre/kWh&quot;\ ;_ \-#,##0_*&quot;øre/kWh&quot;\ ;_ \ &quot;-&quot;_*&quot;øre/kWh&quot;\ ;_ @_ "/>
    <numFmt numFmtId="170" formatCode="#,##0_ ;\-#,##0\ "/>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8"/>
      <name val="Arial"/>
      <family val="2"/>
    </font>
    <font>
      <sz val="10"/>
      <name val="Times New Roman"/>
      <family val="1"/>
    </font>
    <font>
      <b/>
      <sz val="10"/>
      <name val="Times New Roman"/>
      <family val="1"/>
    </font>
    <font>
      <b/>
      <sz val="11"/>
      <name val="Times New Roman"/>
      <family val="1"/>
    </font>
    <font>
      <b/>
      <sz val="13"/>
      <name val="Times New Roman"/>
      <family val="1"/>
    </font>
    <font>
      <b/>
      <sz val="10"/>
      <color rgb="FF000000"/>
      <name val="Times New Roman"/>
      <family val="1"/>
    </font>
    <font>
      <sz val="11"/>
      <color rgb="FF000000"/>
      <name val="Calibri"/>
      <family val="2"/>
    </font>
    <font>
      <b/>
      <sz val="12"/>
      <name val="Times New Roman"/>
      <family val="1"/>
    </font>
    <font>
      <sz val="14"/>
      <name val="Times New Roman"/>
      <family val="1"/>
    </font>
    <font>
      <strike/>
      <sz val="12"/>
      <name val="Times New Roman"/>
      <family val="1"/>
    </font>
    <font>
      <b/>
      <i/>
      <sz val="11"/>
      <color theme="1"/>
      <name val="Calibri"/>
      <family val="2"/>
      <scheme val="minor"/>
    </font>
    <font>
      <sz val="12"/>
      <name val="Times New Roman"/>
      <family val="1"/>
    </font>
    <font>
      <i/>
      <sz val="11"/>
      <color theme="1"/>
      <name val="Calibri"/>
      <family val="2"/>
      <scheme val="minor"/>
    </font>
    <font>
      <b/>
      <sz val="11"/>
      <color theme="1"/>
      <name val="Calibri"/>
      <family val="2"/>
      <scheme val="minor"/>
    </font>
    <font>
      <sz val="10"/>
      <color rgb="FF595959"/>
      <name val="Trebuchet MS"/>
      <family val="2"/>
    </font>
    <font>
      <sz val="8"/>
      <color rgb="FF595959"/>
      <name val="Verdana"/>
      <family val="2"/>
    </font>
    <font>
      <u/>
      <sz val="11"/>
      <color theme="10"/>
      <name val="Calibri"/>
      <family val="2"/>
      <scheme val="minor"/>
    </font>
    <font>
      <b/>
      <sz val="11"/>
      <color rgb="FF000000"/>
      <name val="Calibri"/>
      <family val="2"/>
      <scheme val="minor"/>
    </font>
    <font>
      <b/>
      <sz val="16"/>
      <name val="Times New Roman"/>
      <family val="1"/>
    </font>
    <font>
      <b/>
      <sz val="18"/>
      <name val="MS Sans Serif"/>
      <family val="2"/>
    </font>
    <font>
      <b/>
      <i/>
      <sz val="18"/>
      <name val="MS Sans Serif"/>
      <family val="2"/>
    </font>
    <font>
      <b/>
      <sz val="12"/>
      <name val="MS Sans Serif"/>
      <family val="2"/>
    </font>
    <font>
      <b/>
      <sz val="10"/>
      <name val="MS Sans Serif"/>
      <family val="2"/>
    </font>
    <font>
      <b/>
      <sz val="11"/>
      <name val="Arial"/>
      <family val="2"/>
    </font>
    <font>
      <b/>
      <sz val="12"/>
      <color theme="1"/>
      <name val="Calibri"/>
      <family val="2"/>
      <scheme val="minor"/>
    </font>
    <font>
      <b/>
      <sz val="14"/>
      <name val="Times New Roman"/>
      <family val="1"/>
    </font>
    <font>
      <b/>
      <sz val="18"/>
      <name val="Times New Roman"/>
      <family val="1"/>
    </font>
    <font>
      <b/>
      <i/>
      <sz val="10"/>
      <name val="Arial"/>
      <family val="2"/>
    </font>
    <font>
      <b/>
      <sz val="12"/>
      <color rgb="FF000000"/>
      <name val="Calibri"/>
      <family val="2"/>
      <scheme val="minor"/>
    </font>
    <font>
      <b/>
      <sz val="11"/>
      <name val="Calibri"/>
      <family val="2"/>
      <scheme val="minor"/>
    </font>
    <font>
      <b/>
      <sz val="9"/>
      <name val="Times New Roman"/>
      <family val="1"/>
    </font>
    <font>
      <b/>
      <sz val="11"/>
      <color theme="1"/>
      <name val="Times New Roman"/>
      <family val="1"/>
    </font>
    <font>
      <b/>
      <sz val="10"/>
      <color theme="1"/>
      <name val="Times New Roman"/>
      <family val="1"/>
    </font>
    <font>
      <sz val="10"/>
      <color theme="1"/>
      <name val="Times New Roman"/>
      <family val="1"/>
    </font>
    <font>
      <sz val="7"/>
      <color theme="1"/>
      <name val="Times New Roman"/>
      <family val="1"/>
    </font>
    <font>
      <sz val="8"/>
      <color theme="1"/>
      <name val="Times New Roman"/>
      <family val="1"/>
    </font>
    <font>
      <b/>
      <sz val="9"/>
      <name val="Arial"/>
      <family val="2"/>
    </font>
    <font>
      <sz val="11"/>
      <name val="Arial"/>
      <family val="2"/>
    </font>
    <font>
      <vertAlign val="superscript"/>
      <sz val="10"/>
      <name val="Arial"/>
      <family val="2"/>
    </font>
    <font>
      <sz val="10"/>
      <color rgb="FFFF0000"/>
      <name val="Arial"/>
      <family val="2"/>
    </font>
    <font>
      <sz val="11"/>
      <color rgb="FF000000"/>
      <name val="Calibri"/>
      <family val="2"/>
      <scheme val="minor"/>
    </font>
    <font>
      <b/>
      <sz val="8"/>
      <name val="Arial"/>
      <family val="2"/>
    </font>
    <font>
      <sz val="9"/>
      <name val="Arial"/>
      <family val="2"/>
    </font>
    <font>
      <sz val="10"/>
      <color theme="6" tint="-0.249977111117893"/>
      <name val="Arial"/>
      <family val="2"/>
    </font>
    <font>
      <sz val="7"/>
      <name val="Times New Roman"/>
      <family val="1"/>
    </font>
    <font>
      <b/>
      <sz val="7"/>
      <name val="Times New Roman"/>
      <family val="1"/>
    </font>
    <font>
      <vertAlign val="subscript"/>
      <sz val="10"/>
      <name val="Times New Roman"/>
      <family val="1"/>
    </font>
    <font>
      <sz val="11"/>
      <name val="Times New Roman"/>
      <family val="1"/>
    </font>
    <font>
      <sz val="9"/>
      <name val="Times New Roman"/>
      <family val="1"/>
    </font>
    <font>
      <b/>
      <sz val="7"/>
      <name val="Arial"/>
      <family val="2"/>
    </font>
    <font>
      <sz val="10"/>
      <name val="Arial"/>
      <family val="2"/>
    </font>
    <font>
      <sz val="12"/>
      <name val="Calibri"/>
      <family val="2"/>
    </font>
    <font>
      <vertAlign val="subscript"/>
      <sz val="12"/>
      <name val="Calibri"/>
      <family val="2"/>
    </font>
    <font>
      <sz val="12"/>
      <name val="Arial"/>
      <family val="2"/>
    </font>
    <font>
      <vertAlign val="subscript"/>
      <sz val="12"/>
      <name val="Arial"/>
      <family val="2"/>
    </font>
    <font>
      <i/>
      <sz val="10"/>
      <color rgb="FF2A2A2A"/>
      <name val="Arial"/>
      <family val="2"/>
    </font>
    <font>
      <sz val="10"/>
      <color rgb="FF1A1A1A"/>
      <name val="Arial"/>
      <family val="2"/>
    </font>
    <font>
      <sz val="10"/>
      <color rgb="FF545454"/>
      <name val="Arial"/>
      <family val="2"/>
    </font>
    <font>
      <sz val="10"/>
      <color rgb="FF000000"/>
      <name val="Times New Roman"/>
      <family val="1"/>
    </font>
    <font>
      <i/>
      <sz val="9"/>
      <color rgb="FF2A2A2A"/>
      <name val="Arial"/>
      <family val="2"/>
    </font>
    <font>
      <sz val="10"/>
      <color rgb="FF2A2A2A"/>
      <name val="Arial"/>
      <family val="2"/>
    </font>
    <font>
      <sz val="7"/>
      <color rgb="FF2A2A2A"/>
      <name val="Times New Roman"/>
      <family val="1"/>
    </font>
    <font>
      <sz val="10"/>
      <color rgb="FF414141"/>
      <name val="Arial"/>
      <family val="2"/>
    </font>
    <font>
      <i/>
      <sz val="6"/>
      <color rgb="FF2A2A2A"/>
      <name val="Times New Roman"/>
      <family val="1"/>
    </font>
    <font>
      <i/>
      <sz val="6"/>
      <color rgb="FF2A2A2A"/>
      <name val="Arial"/>
      <family val="2"/>
    </font>
    <font>
      <sz val="7"/>
      <color rgb="FF1A1A1A"/>
      <name val="Times New Roman"/>
      <family val="1"/>
    </font>
    <font>
      <sz val="7"/>
      <color rgb="FF1A1A1A"/>
      <name val="Arial"/>
      <family val="2"/>
    </font>
    <font>
      <sz val="7"/>
      <color rgb="FF545454"/>
      <name val="Arial"/>
      <family val="2"/>
    </font>
    <font>
      <sz val="7"/>
      <color rgb="FF414141"/>
      <name val="Arial"/>
      <family val="2"/>
    </font>
    <font>
      <sz val="9"/>
      <color rgb="FF2A2A2A"/>
      <name val="Arial"/>
      <family val="2"/>
    </font>
    <font>
      <sz val="9"/>
      <color rgb="FF2A2A2A"/>
      <name val="Times New Roman"/>
      <family val="1"/>
    </font>
    <font>
      <sz val="9"/>
      <color rgb="FF1A1A1A"/>
      <name val="Times New Roman"/>
      <family val="1"/>
    </font>
    <font>
      <sz val="9"/>
      <color rgb="FF414141"/>
      <name val="Times New Roman"/>
      <family val="1"/>
    </font>
    <font>
      <sz val="9"/>
      <color rgb="FF747474"/>
      <name val="Times New Roman"/>
      <family val="1"/>
    </font>
    <font>
      <i/>
      <sz val="9"/>
      <color rgb="FF545454"/>
      <name val="Arial"/>
      <family val="2"/>
    </font>
    <font>
      <i/>
      <sz val="9"/>
      <color rgb="FF545454"/>
      <name val="Times New Roman"/>
      <family val="1"/>
    </font>
    <font>
      <i/>
      <sz val="9"/>
      <color rgb="FF2A2A2A"/>
      <name val="Times New Roman"/>
      <family val="1"/>
    </font>
    <font>
      <sz val="9"/>
      <color rgb="FF1A1A1A"/>
      <name val="Arial"/>
      <family val="2"/>
    </font>
    <font>
      <sz val="9"/>
      <color rgb="FF545454"/>
      <name val="Times New Roman"/>
      <family val="1"/>
    </font>
    <font>
      <sz val="9"/>
      <color rgb="FF545454"/>
      <name val="Arial"/>
      <family val="2"/>
    </font>
    <font>
      <sz val="9"/>
      <color rgb="FF414141"/>
      <name val="Arial"/>
      <family val="2"/>
    </font>
    <font>
      <b/>
      <sz val="12"/>
      <color rgb="FF000000"/>
      <name val="Times New Roman"/>
      <family val="1"/>
    </font>
    <font>
      <b/>
      <sz val="8"/>
      <color rgb="FF000000"/>
      <name val="Calibri"/>
      <family val="2"/>
    </font>
    <font>
      <b/>
      <sz val="11"/>
      <color rgb="FF00B0F0"/>
      <name val="Arial"/>
      <family val="2"/>
    </font>
    <font>
      <sz val="10"/>
      <color rgb="FF00B0F0"/>
      <name val="Arial"/>
      <family val="2"/>
    </font>
    <font>
      <sz val="10"/>
      <color theme="2" tint="-0.499984740745262"/>
      <name val="Arial"/>
      <family val="2"/>
    </font>
    <font>
      <b/>
      <sz val="10"/>
      <color theme="2" tint="-0.499984740745262"/>
      <name val="Arial"/>
      <family val="2"/>
    </font>
    <font>
      <sz val="10"/>
      <color theme="5" tint="-0.249977111117893"/>
      <name val="Arial"/>
      <family val="2"/>
    </font>
    <font>
      <b/>
      <sz val="10"/>
      <color theme="5" tint="-0.249977111117893"/>
      <name val="Arial"/>
      <family val="2"/>
    </font>
    <font>
      <b/>
      <sz val="11"/>
      <color theme="2" tint="-0.499984740745262"/>
      <name val="Arial"/>
      <family val="2"/>
    </font>
    <font>
      <b/>
      <sz val="11"/>
      <color theme="5" tint="-0.249977111117893"/>
      <name val="Arial"/>
      <family val="2"/>
    </font>
    <font>
      <b/>
      <sz val="12"/>
      <color theme="2" tint="-0.499984740745262"/>
      <name val="Arial"/>
      <family val="2"/>
    </font>
    <font>
      <b/>
      <sz val="12"/>
      <color theme="5" tint="-0.249977111117893"/>
      <name val="Arial"/>
      <family val="2"/>
    </font>
    <font>
      <b/>
      <sz val="12"/>
      <color rgb="FF00B0F0"/>
      <name val="Arial"/>
      <family val="2"/>
    </font>
    <font>
      <sz val="11"/>
      <name val="Calibri"/>
      <family val="2"/>
    </font>
    <font>
      <b/>
      <sz val="11"/>
      <name val="Calibri"/>
      <family val="2"/>
    </font>
    <font>
      <sz val="13"/>
      <name val="Arial"/>
      <family val="2"/>
    </font>
    <font>
      <b/>
      <i/>
      <sz val="11"/>
      <color rgb="FFFF0000"/>
      <name val="Times New Roman"/>
      <family val="1"/>
    </font>
    <font>
      <b/>
      <i/>
      <sz val="11"/>
      <color rgb="FFFF0000"/>
      <name val="Arial"/>
      <family val="2"/>
    </font>
    <font>
      <b/>
      <sz val="12"/>
      <name val="Calibri"/>
      <family val="2"/>
      <scheme val="minor"/>
    </font>
    <font>
      <b/>
      <sz val="12"/>
      <color theme="1"/>
      <name val="Times New Roman"/>
      <family val="1"/>
    </font>
    <font>
      <sz val="10"/>
      <color theme="6" tint="-0.249977111117893"/>
      <name val="Times New Roman"/>
      <family val="1"/>
    </font>
    <font>
      <sz val="10"/>
      <color rgb="FF595959"/>
      <name val="Times New Roman"/>
      <family val="1"/>
    </font>
    <font>
      <sz val="8"/>
      <color rgb="FF595959"/>
      <name val="Times New Roman"/>
      <family val="1"/>
    </font>
    <font>
      <u/>
      <sz val="11"/>
      <color theme="10"/>
      <name val="Times New Roman"/>
      <family val="1"/>
    </font>
    <font>
      <b/>
      <sz val="11"/>
      <color rgb="FF000000"/>
      <name val="Times New Roman"/>
      <family val="1"/>
    </font>
    <font>
      <sz val="10"/>
      <color rgb="FFFF0000"/>
      <name val="Times New Roman"/>
      <family val="1"/>
    </font>
    <font>
      <sz val="11"/>
      <color theme="1"/>
      <name val="Calibri"/>
      <family val="2"/>
    </font>
    <font>
      <sz val="10"/>
      <color indexed="10"/>
      <name val="Arial"/>
      <family val="2"/>
    </font>
    <font>
      <sz val="10"/>
      <color indexed="8"/>
      <name val="Arial"/>
      <family val="2"/>
    </font>
    <font>
      <sz val="10"/>
      <name val="Calibri"/>
      <family val="2"/>
    </font>
    <font>
      <sz val="10"/>
      <color indexed="56"/>
      <name val="Arial"/>
      <family val="2"/>
    </font>
    <font>
      <sz val="10"/>
      <name val="Arial"/>
      <family val="2"/>
    </font>
    <font>
      <sz val="10"/>
      <name val="Arial"/>
      <family val="2"/>
    </font>
    <font>
      <vertAlign val="superscript"/>
      <sz val="10"/>
      <name val="Times New Roman"/>
      <family val="1"/>
    </font>
    <font>
      <sz val="11"/>
      <name val="Calibri"/>
      <family val="2"/>
      <scheme val="minor"/>
    </font>
    <font>
      <sz val="8"/>
      <name val="Times New Roman"/>
      <family val="1"/>
    </font>
    <font>
      <vertAlign val="superscript"/>
      <sz val="8"/>
      <name val="Times New Roman"/>
      <family val="1"/>
    </font>
    <font>
      <b/>
      <sz val="10"/>
      <color rgb="FFFF0000"/>
      <name val="Arial"/>
      <family val="2"/>
    </font>
    <font>
      <b/>
      <sz val="14"/>
      <color theme="1"/>
      <name val="Calibri"/>
      <family val="2"/>
      <scheme val="minor"/>
    </font>
    <font>
      <sz val="11"/>
      <color rgb="FFFF000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006600"/>
        <bgColor indexed="64"/>
      </patternFill>
    </fill>
    <fill>
      <patternFill patternType="solid">
        <fgColor theme="3" tint="0.39997558519241921"/>
        <bgColor indexed="64"/>
      </patternFill>
    </fill>
    <fill>
      <patternFill patternType="solid">
        <fgColor rgb="FF00B0F0"/>
        <bgColor indexed="64"/>
      </patternFill>
    </fill>
    <fill>
      <patternFill patternType="solid">
        <fgColor theme="0" tint="-0.249977111117893"/>
        <bgColor indexed="64"/>
      </patternFill>
    </fill>
    <fill>
      <patternFill patternType="solid">
        <fgColor indexed="43"/>
        <bgColor indexed="64"/>
      </patternFill>
    </fill>
    <fill>
      <patternFill patternType="solid">
        <fgColor rgb="FF00B050"/>
        <bgColor indexed="64"/>
      </patternFill>
    </fill>
    <fill>
      <patternFill patternType="solid">
        <fgColor theme="9" tint="0.79998168889431442"/>
        <bgColor indexed="64"/>
      </patternFill>
    </fill>
    <fill>
      <patternFill patternType="solid">
        <fgColor indexed="27"/>
        <bgColor indexed="41"/>
      </patternFill>
    </fill>
    <fill>
      <patternFill patternType="solid">
        <fgColor indexed="9"/>
        <bgColor indexed="64"/>
      </patternFill>
    </fill>
    <fill>
      <patternFill patternType="solid">
        <fgColor theme="8" tint="0.79998168889431442"/>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0"/>
      </top>
      <bottom style="thin">
        <color indexed="0"/>
      </bottom>
      <diagonal/>
    </border>
    <border>
      <left style="thin">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style="thin">
        <color indexed="0"/>
      </right>
      <top style="thin">
        <color indexed="0"/>
      </top>
      <bottom style="thin">
        <color indexed="0"/>
      </bottom>
      <diagonal/>
    </border>
    <border>
      <left/>
      <right/>
      <top style="thin">
        <color indexed="0"/>
      </top>
      <bottom style="thin">
        <color indexed="0"/>
      </bottom>
      <diagonal/>
    </border>
    <border>
      <left style="thin">
        <color indexed="0"/>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bottom/>
      <diagonal/>
    </border>
    <border>
      <left style="thin">
        <color indexed="0"/>
      </left>
      <right style="thin">
        <color indexed="0"/>
      </right>
      <top/>
      <bottom/>
      <diagonal/>
    </border>
    <border>
      <left/>
      <right style="thin">
        <color indexed="0"/>
      </right>
      <top/>
      <bottom/>
      <diagonal/>
    </border>
    <border>
      <left style="thin">
        <color indexed="0"/>
      </left>
      <right style="thin">
        <color indexed="0"/>
      </right>
      <top style="medium">
        <color indexed="0"/>
      </top>
      <bottom style="thin">
        <color indexed="0"/>
      </bottom>
      <diagonal/>
    </border>
    <border>
      <left/>
      <right style="thin">
        <color indexed="0"/>
      </right>
      <top style="medium">
        <color indexed="0"/>
      </top>
      <bottom style="thin">
        <color indexed="0"/>
      </bottom>
      <diagonal/>
    </border>
    <border>
      <left/>
      <right/>
      <top style="medium">
        <color indexed="0"/>
      </top>
      <bottom/>
      <diagonal/>
    </border>
    <border>
      <left/>
      <right/>
      <top style="thin">
        <color indexed="0"/>
      </top>
      <bottom style="medium">
        <color indexed="0"/>
      </bottom>
      <diagonal/>
    </border>
    <border>
      <left style="thin">
        <color indexed="0"/>
      </left>
      <right/>
      <top/>
      <bottom style="medium">
        <color indexed="0"/>
      </bottom>
      <diagonal/>
    </border>
    <border>
      <left style="thin">
        <color indexed="0"/>
      </left>
      <right style="thin">
        <color indexed="0"/>
      </right>
      <top/>
      <bottom style="medium">
        <color indexed="0"/>
      </bottom>
      <diagonal/>
    </border>
    <border>
      <left/>
      <right style="thin">
        <color indexed="0"/>
      </right>
      <top/>
      <bottom style="medium">
        <color indexed="0"/>
      </bottom>
      <diagonal/>
    </border>
    <border>
      <left style="thin">
        <color indexed="0"/>
      </left>
      <right/>
      <top style="thin">
        <color indexed="0"/>
      </top>
      <bottom style="medium">
        <color indexed="0"/>
      </bottom>
      <diagonal/>
    </border>
    <border>
      <left/>
      <right style="medium">
        <color indexed="0"/>
      </right>
      <top style="thin">
        <color indexed="0"/>
      </top>
      <bottom style="medium">
        <color indexed="0"/>
      </bottom>
      <diagonal/>
    </border>
    <border>
      <left style="medium">
        <color indexed="64"/>
      </left>
      <right/>
      <top style="medium">
        <color indexed="0"/>
      </top>
      <bottom style="thin">
        <color indexed="0"/>
      </bottom>
      <diagonal/>
    </border>
    <border>
      <left/>
      <right style="medium">
        <color indexed="64"/>
      </right>
      <top style="medium">
        <color indexed="0"/>
      </top>
      <bottom style="thin">
        <color indexed="0"/>
      </bottom>
      <diagonal/>
    </border>
    <border>
      <left style="medium">
        <color indexed="64"/>
      </left>
      <right/>
      <top style="thin">
        <color indexed="0"/>
      </top>
      <bottom style="thin">
        <color indexed="0"/>
      </bottom>
      <diagonal/>
    </border>
    <border>
      <left style="medium">
        <color indexed="0"/>
      </left>
      <right style="medium">
        <color indexed="64"/>
      </right>
      <top style="thin">
        <color indexed="0"/>
      </top>
      <bottom/>
      <diagonal/>
    </border>
    <border>
      <left style="medium">
        <color indexed="0"/>
      </left>
      <right style="medium">
        <color indexed="64"/>
      </right>
      <top/>
      <bottom/>
      <diagonal/>
    </border>
    <border>
      <left style="medium">
        <color indexed="0"/>
      </left>
      <right style="medium">
        <color indexed="64"/>
      </right>
      <top/>
      <bottom style="medium">
        <color indexed="0"/>
      </bottom>
      <diagonal/>
    </border>
    <border>
      <left style="medium">
        <color indexed="0"/>
      </left>
      <right style="medium">
        <color indexed="64"/>
      </right>
      <top style="medium">
        <color indexed="0"/>
      </top>
      <bottom/>
      <diagonal/>
    </border>
    <border>
      <left style="medium">
        <color indexed="64"/>
      </left>
      <right/>
      <top style="thin">
        <color indexed="0"/>
      </top>
      <bottom style="medium">
        <color indexed="0"/>
      </bottom>
      <diagonal/>
    </border>
    <border>
      <left style="medium">
        <color indexed="0"/>
      </left>
      <right style="medium">
        <color indexed="64"/>
      </right>
      <top style="medium">
        <color indexed="0"/>
      </top>
      <bottom style="medium">
        <color indexed="0"/>
      </bottom>
      <diagonal/>
    </border>
    <border>
      <left style="medium">
        <color indexed="64"/>
      </left>
      <right/>
      <top style="medium">
        <color indexed="0"/>
      </top>
      <bottom style="medium">
        <color indexed="64"/>
      </bottom>
      <diagonal/>
    </border>
    <border>
      <left/>
      <right/>
      <top style="medium">
        <color indexed="0"/>
      </top>
      <bottom style="medium">
        <color indexed="64"/>
      </bottom>
      <diagonal/>
    </border>
    <border>
      <left/>
      <right style="medium">
        <color indexed="64"/>
      </right>
      <top style="medium">
        <color indexed="0"/>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rgb="FFFFC000"/>
      </left>
      <right/>
      <top style="thin">
        <color rgb="FFFFC000"/>
      </top>
      <bottom style="thin">
        <color rgb="FFFFC000"/>
      </bottom>
      <diagonal/>
    </border>
    <border>
      <left style="thin">
        <color rgb="FFFFC000"/>
      </left>
      <right style="medium">
        <color indexed="64"/>
      </right>
      <top style="medium">
        <color indexed="64"/>
      </top>
      <bottom style="thin">
        <color rgb="FFFFC000"/>
      </bottom>
      <diagonal/>
    </border>
    <border>
      <left style="thin">
        <color rgb="FFFFC000"/>
      </left>
      <right style="medium">
        <color indexed="64"/>
      </right>
      <top style="thin">
        <color rgb="FFFFC000"/>
      </top>
      <bottom style="thin">
        <color rgb="FFFFC000"/>
      </bottom>
      <diagonal/>
    </border>
    <border>
      <left style="thin">
        <color rgb="FFFFC000"/>
      </left>
      <right style="medium">
        <color indexed="64"/>
      </right>
      <top style="thin">
        <color rgb="FFFFC000"/>
      </top>
      <bottom style="medium">
        <color indexed="64"/>
      </bottom>
      <diagonal/>
    </border>
    <border>
      <left style="thin">
        <color rgb="FFFFC000"/>
      </left>
      <right/>
      <top style="medium">
        <color indexed="64"/>
      </top>
      <bottom style="thin">
        <color rgb="FFFFC000"/>
      </bottom>
      <diagonal/>
    </border>
    <border>
      <left/>
      <right style="medium">
        <color indexed="64"/>
      </right>
      <top style="medium">
        <color indexed="64"/>
      </top>
      <bottom style="thin">
        <color rgb="FFFFC000"/>
      </bottom>
      <diagonal/>
    </border>
    <border>
      <left/>
      <right style="medium">
        <color indexed="64"/>
      </right>
      <top style="thin">
        <color rgb="FFFFC000"/>
      </top>
      <bottom style="thin">
        <color rgb="FFFFC000"/>
      </bottom>
      <diagonal/>
    </border>
    <border>
      <left/>
      <right/>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rgb="FFFFC000"/>
      </left>
      <right style="medium">
        <color indexed="64"/>
      </right>
      <top style="medium">
        <color indexed="64"/>
      </top>
      <bottom style="medium">
        <color indexed="64"/>
      </bottom>
      <diagonal/>
    </border>
    <border>
      <left/>
      <right style="medium">
        <color indexed="64"/>
      </right>
      <top style="thin">
        <color indexed="64"/>
      </top>
      <bottom/>
      <diagonal/>
    </border>
    <border>
      <left style="thin">
        <color rgb="FFFFC000"/>
      </left>
      <right style="medium">
        <color indexed="64"/>
      </right>
      <top/>
      <bottom style="thin">
        <color rgb="FFFFC000"/>
      </bottom>
      <diagonal/>
    </border>
    <border>
      <left style="medium">
        <color indexed="64"/>
      </left>
      <right style="thin">
        <color rgb="FFFFC000"/>
      </right>
      <top/>
      <bottom/>
      <diagonal/>
    </border>
    <border>
      <left style="thin">
        <color rgb="FFFFC000"/>
      </left>
      <right/>
      <top style="thin">
        <color rgb="FFFFC000"/>
      </top>
      <bottom style="medium">
        <color indexed="64"/>
      </bottom>
      <diagonal/>
    </border>
    <border>
      <left style="medium">
        <color indexed="64"/>
      </left>
      <right style="thin">
        <color rgb="FFFFC000"/>
      </right>
      <top/>
      <bottom style="medium">
        <color indexed="64"/>
      </bottom>
      <diagonal/>
    </border>
    <border>
      <left/>
      <right style="thin">
        <color rgb="FFFFC000"/>
      </right>
      <top/>
      <bottom/>
      <diagonal/>
    </border>
    <border>
      <left style="thin">
        <color rgb="FFFFC000"/>
      </left>
      <right/>
      <top style="thin">
        <color rgb="FFFFC000"/>
      </top>
      <bottom/>
      <diagonal/>
    </border>
    <border>
      <left/>
      <right style="medium">
        <color indexed="64"/>
      </right>
      <top style="thin">
        <color rgb="FFFFC000"/>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medium">
        <color indexed="8"/>
      </top>
      <bottom style="thin">
        <color indexed="8"/>
      </bottom>
      <diagonal/>
    </border>
    <border>
      <left style="thin">
        <color indexed="64"/>
      </left>
      <right/>
      <top style="medium">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bottom style="medium">
        <color indexed="8"/>
      </bottom>
      <diagonal/>
    </border>
    <border>
      <left style="thin">
        <color indexed="8"/>
      </left>
      <right style="thin">
        <color indexed="8"/>
      </right>
      <top/>
      <bottom/>
      <diagonal/>
    </border>
    <border>
      <left style="thin">
        <color indexed="64"/>
      </left>
      <right style="medium">
        <color indexed="8"/>
      </right>
      <top style="medium">
        <color indexed="8"/>
      </top>
      <bottom style="thin">
        <color indexed="8"/>
      </bottom>
      <diagonal/>
    </border>
    <border>
      <left style="thin">
        <color indexed="64"/>
      </left>
      <right style="medium">
        <color indexed="8"/>
      </right>
      <top style="thin">
        <color indexed="8"/>
      </top>
      <bottom style="thin">
        <color indexed="8"/>
      </bottom>
      <diagonal/>
    </border>
    <border>
      <left style="medium">
        <color indexed="64"/>
      </left>
      <right style="medium">
        <color indexed="8"/>
      </right>
      <top style="medium">
        <color indexed="64"/>
      </top>
      <bottom style="thin">
        <color indexed="8"/>
      </bottom>
      <diagonal/>
    </border>
    <border>
      <left/>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style="medium">
        <color indexed="8"/>
      </bottom>
      <diagonal/>
    </border>
    <border>
      <left style="medium">
        <color indexed="8"/>
      </left>
      <right style="medium">
        <color indexed="64"/>
      </right>
      <top style="thin">
        <color indexed="8"/>
      </top>
      <bottom style="medium">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medium">
        <color indexed="8"/>
      </top>
      <bottom style="thin">
        <color indexed="8"/>
      </bottom>
      <diagonal/>
    </border>
    <border>
      <left style="medium">
        <color indexed="64"/>
      </left>
      <right style="thin">
        <color indexed="64"/>
      </right>
      <top style="medium">
        <color indexed="8"/>
      </top>
      <bottom style="thin">
        <color indexed="8"/>
      </bottom>
      <diagonal/>
    </border>
    <border>
      <left style="medium">
        <color indexed="64"/>
      </left>
      <right style="thin">
        <color indexed="64"/>
      </right>
      <top style="thin">
        <color indexed="8"/>
      </top>
      <bottom style="thin">
        <color indexed="64"/>
      </bottom>
      <diagonal/>
    </border>
    <border>
      <left style="medium">
        <color indexed="64"/>
      </left>
      <right style="thin">
        <color indexed="8"/>
      </right>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diagonal/>
    </border>
    <border>
      <left/>
      <right/>
      <top style="thin">
        <color indexed="64"/>
      </top>
      <bottom style="medium">
        <color indexed="64"/>
      </bottom>
      <diagonal/>
    </border>
    <border>
      <left/>
      <right style="thin">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2">
    <xf numFmtId="0" fontId="0" fillId="0" borderId="0"/>
    <xf numFmtId="164" fontId="6" fillId="0" borderId="0" applyFont="0" applyFill="0" applyBorder="0" applyAlignment="0" applyProtection="0"/>
    <xf numFmtId="0" fontId="25" fillId="0" borderId="0" applyNumberFormat="0" applyFill="0" applyBorder="0" applyAlignment="0" applyProtection="0"/>
    <xf numFmtId="0" fontId="6" fillId="0" borderId="0"/>
    <xf numFmtId="43" fontId="59"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121" fillId="0" borderId="90"/>
    <xf numFmtId="0" fontId="56" fillId="0" borderId="90">
      <protection locked="0"/>
    </xf>
    <xf numFmtId="9" fontId="122" fillId="0" borderId="0" applyFont="0" applyFill="0" applyBorder="0" applyAlignment="0" applyProtection="0"/>
    <xf numFmtId="0" fontId="2" fillId="0" borderId="0"/>
  </cellStyleXfs>
  <cellXfs count="1580">
    <xf numFmtId="0" fontId="0" fillId="0" borderId="0" xfId="0"/>
    <xf numFmtId="0" fontId="0" fillId="0" borderId="0" xfId="0" applyFill="1" applyBorder="1" applyAlignment="1">
      <alignment horizontal="center"/>
    </xf>
    <xf numFmtId="0" fontId="0" fillId="0" borderId="0" xfId="0" applyFill="1" applyBorder="1"/>
    <xf numFmtId="0" fontId="0" fillId="0" borderId="0" xfId="0" applyFill="1"/>
    <xf numFmtId="164" fontId="0" fillId="0" borderId="0" xfId="1" applyFont="1" applyFill="1" applyBorder="1"/>
    <xf numFmtId="3" fontId="31" fillId="0" borderId="0" xfId="0" applyNumberFormat="1" applyFont="1" applyFill="1" applyBorder="1" applyAlignment="1" applyProtection="1">
      <alignment horizontal="left"/>
      <protection hidden="1"/>
    </xf>
    <xf numFmtId="0" fontId="7" fillId="0" borderId="0" xfId="0" applyFont="1" applyFill="1" applyBorder="1"/>
    <xf numFmtId="0" fontId="17" fillId="0" borderId="0" xfId="0" applyFont="1" applyFill="1" applyBorder="1"/>
    <xf numFmtId="0" fontId="19" fillId="0" borderId="0" xfId="0" applyFont="1" applyFill="1" applyBorder="1"/>
    <xf numFmtId="0" fontId="7" fillId="0" borderId="0" xfId="0" applyFont="1" applyFill="1"/>
    <xf numFmtId="0" fontId="7" fillId="0" borderId="0" xfId="0" applyFont="1" applyFill="1" applyBorder="1" applyAlignment="1">
      <alignment horizontal="center"/>
    </xf>
    <xf numFmtId="164" fontId="7" fillId="0" borderId="0" xfId="1" applyFont="1" applyFill="1" applyBorder="1" applyAlignment="1">
      <alignment horizontal="center"/>
    </xf>
    <xf numFmtId="0" fontId="15" fillId="0" borderId="0" xfId="0" applyFont="1" applyFill="1" applyBorder="1" applyAlignment="1">
      <alignment horizontal="center" vertical="center"/>
    </xf>
    <xf numFmtId="164" fontId="7" fillId="0" borderId="0" xfId="1" applyFont="1" applyFill="1" applyBorder="1"/>
    <xf numFmtId="164" fontId="0" fillId="0" borderId="0" xfId="0" applyNumberFormat="1" applyFill="1" applyBorder="1"/>
    <xf numFmtId="164" fontId="0" fillId="0" borderId="0" xfId="1" applyFont="1" applyFill="1" applyBorder="1" applyAlignment="1">
      <alignment horizontal="center"/>
    </xf>
    <xf numFmtId="44" fontId="0" fillId="0" borderId="0" xfId="0" applyNumberFormat="1" applyFill="1" applyBorder="1"/>
    <xf numFmtId="1" fontId="9" fillId="0" borderId="0" xfId="0" applyNumberFormat="1" applyFont="1" applyFill="1" applyBorder="1"/>
    <xf numFmtId="164" fontId="8" fillId="0" borderId="0" xfId="1" applyFont="1" applyFill="1" applyBorder="1" applyAlignment="1">
      <alignment horizontal="center"/>
    </xf>
    <xf numFmtId="0" fontId="0" fillId="0" borderId="0" xfId="0"/>
    <xf numFmtId="0" fontId="6" fillId="0" borderId="0" xfId="0" applyFont="1" applyFill="1" applyBorder="1"/>
    <xf numFmtId="0" fontId="12" fillId="0" borderId="0" xfId="0" applyFont="1" applyFill="1" applyBorder="1"/>
    <xf numFmtId="0" fontId="7" fillId="0" borderId="0" xfId="0" applyFont="1" applyFill="1" applyBorder="1" applyAlignment="1">
      <alignment horizontal="left" indent="1"/>
    </xf>
    <xf numFmtId="0" fontId="31" fillId="0" borderId="0" xfId="0" applyFont="1" applyFill="1" applyBorder="1"/>
    <xf numFmtId="3" fontId="31" fillId="0" borderId="0" xfId="0" applyNumberFormat="1" applyFont="1" applyFill="1" applyBorder="1" applyAlignment="1" applyProtection="1">
      <alignment horizontal="center"/>
      <protection hidden="1"/>
    </xf>
    <xf numFmtId="3" fontId="31" fillId="0" borderId="0" xfId="0" applyNumberFormat="1" applyFont="1" applyFill="1" applyBorder="1" applyAlignment="1">
      <alignment horizontal="center"/>
    </xf>
    <xf numFmtId="0" fontId="7" fillId="0" borderId="29" xfId="0" applyFont="1" applyFill="1" applyBorder="1"/>
    <xf numFmtId="0" fontId="7" fillId="0" borderId="18" xfId="0" applyFont="1" applyFill="1" applyBorder="1"/>
    <xf numFmtId="0" fontId="7" fillId="0" borderId="4" xfId="0" applyFont="1" applyFill="1" applyBorder="1"/>
    <xf numFmtId="0" fontId="7" fillId="0" borderId="17" xfId="0" applyFont="1" applyFill="1" applyBorder="1"/>
    <xf numFmtId="3" fontId="34" fillId="0" borderId="29" xfId="0" applyNumberFormat="1" applyFont="1" applyFill="1" applyBorder="1" applyAlignment="1">
      <alignment horizontal="left" vertical="center"/>
    </xf>
    <xf numFmtId="3" fontId="12" fillId="0" borderId="19" xfId="0" applyNumberFormat="1" applyFont="1" applyFill="1" applyBorder="1" applyAlignment="1">
      <alignment vertical="center"/>
    </xf>
    <xf numFmtId="0" fontId="13" fillId="0" borderId="0" xfId="0" applyFont="1" applyFill="1" applyBorder="1"/>
    <xf numFmtId="0" fontId="0" fillId="0" borderId="20" xfId="0" applyFill="1" applyBorder="1"/>
    <xf numFmtId="0" fontId="12" fillId="0" borderId="19" xfId="0" applyFont="1" applyFill="1" applyBorder="1"/>
    <xf numFmtId="0" fontId="14" fillId="0" borderId="19" xfId="0" applyFont="1" applyFill="1" applyBorder="1"/>
    <xf numFmtId="0" fontId="0" fillId="0" borderId="19" xfId="0" applyFill="1" applyBorder="1"/>
    <xf numFmtId="0" fontId="10" fillId="0" borderId="0" xfId="0" applyFont="1" applyFill="1" applyBorder="1"/>
    <xf numFmtId="49" fontId="10" fillId="0" borderId="0" xfId="0" applyNumberFormat="1" applyFont="1" applyFill="1" applyBorder="1" applyAlignment="1">
      <alignment horizontal="center"/>
    </xf>
    <xf numFmtId="0" fontId="10" fillId="0" borderId="0" xfId="0" applyFont="1" applyFill="1" applyBorder="1" applyAlignment="1">
      <alignment horizontal="center"/>
    </xf>
    <xf numFmtId="49" fontId="15" fillId="0" borderId="0" xfId="0" applyNumberFormat="1" applyFont="1" applyFill="1"/>
    <xf numFmtId="0" fontId="15" fillId="0" borderId="0" xfId="0" applyFont="1" applyFill="1"/>
    <xf numFmtId="0" fontId="10" fillId="0" borderId="0" xfId="0" applyFont="1" applyFill="1" applyBorder="1" applyAlignment="1">
      <alignment horizontal="left"/>
    </xf>
    <xf numFmtId="0" fontId="10" fillId="0" borderId="1" xfId="0" applyFont="1" applyFill="1" applyBorder="1"/>
    <xf numFmtId="49" fontId="33" fillId="0" borderId="19" xfId="0" applyNumberFormat="1" applyFont="1" applyFill="1" applyBorder="1" applyAlignment="1">
      <alignment horizontal="left" vertical="top" indent="3"/>
    </xf>
    <xf numFmtId="0" fontId="17" fillId="0" borderId="19" xfId="0" applyFont="1" applyFill="1" applyBorder="1"/>
    <xf numFmtId="0" fontId="17" fillId="0" borderId="20" xfId="0" applyFont="1" applyFill="1" applyBorder="1"/>
    <xf numFmtId="3" fontId="0" fillId="0" borderId="0" xfId="0" applyNumberFormat="1" applyFill="1" applyBorder="1"/>
    <xf numFmtId="0" fontId="18" fillId="0" borderId="0" xfId="0" applyFont="1" applyFill="1" applyBorder="1"/>
    <xf numFmtId="2" fontId="0" fillId="0" borderId="0" xfId="0" applyNumberFormat="1" applyFill="1" applyBorder="1"/>
    <xf numFmtId="0" fontId="7" fillId="0" borderId="14" xfId="0" applyFont="1" applyFill="1" applyBorder="1"/>
    <xf numFmtId="0" fontId="7" fillId="0" borderId="15" xfId="0" applyFont="1" applyFill="1" applyBorder="1"/>
    <xf numFmtId="0" fontId="7" fillId="0" borderId="16" xfId="0" applyFont="1" applyFill="1" applyBorder="1"/>
    <xf numFmtId="0" fontId="7" fillId="0" borderId="32" xfId="0" applyFont="1" applyFill="1" applyBorder="1"/>
    <xf numFmtId="0" fontId="7" fillId="0" borderId="7" xfId="0" applyFont="1" applyFill="1" applyBorder="1"/>
    <xf numFmtId="0" fontId="7" fillId="0" borderId="8" xfId="0" applyFont="1" applyFill="1" applyBorder="1"/>
    <xf numFmtId="0" fontId="28" fillId="0" borderId="17" xfId="0" applyFont="1" applyFill="1" applyBorder="1"/>
    <xf numFmtId="0" fontId="29" fillId="0" borderId="17" xfId="0" applyFont="1" applyFill="1" applyBorder="1"/>
    <xf numFmtId="0" fontId="7" fillId="0" borderId="20" xfId="0" applyFont="1" applyFill="1" applyBorder="1"/>
    <xf numFmtId="0" fontId="0" fillId="0" borderId="0" xfId="0" applyNumberFormat="1" applyFill="1" applyBorder="1" applyAlignment="1">
      <alignment horizontal="right"/>
    </xf>
    <xf numFmtId="0" fontId="31" fillId="0" borderId="19" xfId="0" applyFont="1" applyFill="1" applyBorder="1"/>
    <xf numFmtId="0" fontId="7" fillId="0" borderId="12" xfId="0" applyFont="1" applyFill="1" applyBorder="1"/>
    <xf numFmtId="0" fontId="7" fillId="0" borderId="25" xfId="0" applyFont="1" applyFill="1" applyBorder="1"/>
    <xf numFmtId="0" fontId="20" fillId="0" borderId="19" xfId="0" applyFont="1" applyFill="1" applyBorder="1"/>
    <xf numFmtId="0" fontId="7" fillId="0" borderId="19" xfId="0" applyFont="1" applyFill="1" applyBorder="1"/>
    <xf numFmtId="0" fontId="30" fillId="0" borderId="0" xfId="0" applyFont="1" applyFill="1" applyBorder="1"/>
    <xf numFmtId="0" fontId="19" fillId="0" borderId="20" xfId="0" applyFont="1" applyFill="1" applyBorder="1"/>
    <xf numFmtId="0" fontId="0" fillId="0" borderId="30" xfId="0" applyFill="1" applyBorder="1"/>
    <xf numFmtId="0" fontId="30" fillId="0" borderId="10" xfId="0" applyFont="1" applyFill="1" applyBorder="1"/>
    <xf numFmtId="0" fontId="7" fillId="0" borderId="10" xfId="0" applyFont="1" applyFill="1" applyBorder="1"/>
    <xf numFmtId="3" fontId="31" fillId="0" borderId="12" xfId="0" applyNumberFormat="1" applyFont="1" applyFill="1" applyBorder="1" applyAlignment="1">
      <alignment horizontal="center"/>
    </xf>
    <xf numFmtId="3" fontId="31" fillId="0" borderId="0" xfId="0" applyNumberFormat="1" applyFont="1" applyFill="1" applyBorder="1" applyAlignment="1" applyProtection="1">
      <alignment horizontal="center"/>
      <protection locked="0"/>
    </xf>
    <xf numFmtId="0" fontId="7" fillId="0" borderId="0" xfId="0" applyFont="1" applyFill="1" applyBorder="1" applyProtection="1">
      <protection locked="0"/>
    </xf>
    <xf numFmtId="49" fontId="22" fillId="0" borderId="19" xfId="0" applyNumberFormat="1" applyFont="1" applyFill="1" applyBorder="1" applyAlignment="1">
      <alignment horizontal="left" vertical="top" indent="3"/>
    </xf>
    <xf numFmtId="0" fontId="26" fillId="0" borderId="19" xfId="0" applyFont="1" applyFill="1" applyBorder="1"/>
    <xf numFmtId="0" fontId="31" fillId="0" borderId="0" xfId="0" applyFont="1" applyFill="1" applyBorder="1" applyAlignment="1">
      <alignment horizontal="right"/>
    </xf>
    <xf numFmtId="0" fontId="7" fillId="0" borderId="0" xfId="0" applyFont="1" applyFill="1" applyBorder="1" applyAlignment="1" applyProtection="1">
      <alignment horizontal="center"/>
      <protection locked="0"/>
    </xf>
    <xf numFmtId="0" fontId="31" fillId="0" borderId="0" xfId="0" applyFont="1" applyFill="1" applyBorder="1" applyAlignment="1">
      <alignment horizontal="center"/>
    </xf>
    <xf numFmtId="0" fontId="6" fillId="0" borderId="19" xfId="0" applyFont="1" applyFill="1" applyBorder="1"/>
    <xf numFmtId="0" fontId="7" fillId="0" borderId="0" xfId="0" applyFont="1" applyFill="1" applyBorder="1" applyAlignment="1">
      <alignment horizontal="right"/>
    </xf>
    <xf numFmtId="0" fontId="31" fillId="0" borderId="0" xfId="0" applyFont="1" applyFill="1" applyBorder="1" applyAlignment="1" applyProtection="1">
      <alignment horizontal="left"/>
      <protection hidden="1"/>
    </xf>
    <xf numFmtId="0" fontId="31" fillId="0" borderId="0" xfId="0" applyFont="1" applyFill="1" applyBorder="1" applyAlignment="1">
      <alignment horizontal="left"/>
    </xf>
    <xf numFmtId="0" fontId="31" fillId="0" borderId="0" xfId="0" applyFont="1" applyFill="1" applyBorder="1" applyAlignment="1" applyProtection="1">
      <alignment horizontal="center"/>
      <protection locked="0"/>
    </xf>
    <xf numFmtId="0" fontId="7" fillId="0" borderId="12" xfId="0" applyFont="1" applyFill="1" applyBorder="1" applyAlignment="1">
      <alignment horizontal="center"/>
    </xf>
    <xf numFmtId="0" fontId="7" fillId="0" borderId="6" xfId="0" applyFont="1" applyFill="1" applyBorder="1"/>
    <xf numFmtId="0" fontId="7" fillId="0" borderId="13" xfId="0" applyFont="1" applyFill="1" applyBorder="1"/>
    <xf numFmtId="3" fontId="31" fillId="0" borderId="0" xfId="0" applyNumberFormat="1" applyFont="1" applyFill="1" applyBorder="1"/>
    <xf numFmtId="0" fontId="7" fillId="0" borderId="23" xfId="0" applyFont="1" applyFill="1" applyBorder="1"/>
    <xf numFmtId="0" fontId="7" fillId="0" borderId="3" xfId="0" applyFont="1" applyFill="1" applyBorder="1"/>
    <xf numFmtId="0" fontId="7" fillId="0" borderId="5" xfId="0" applyFont="1" applyFill="1" applyBorder="1"/>
    <xf numFmtId="0" fontId="42" fillId="0" borderId="0" xfId="0" applyFont="1" applyFill="1" applyBorder="1" applyAlignment="1">
      <alignment horizontal="right" vertical="center" wrapText="1"/>
    </xf>
    <xf numFmtId="1" fontId="31" fillId="0" borderId="0" xfId="0" applyNumberFormat="1" applyFont="1" applyFill="1" applyBorder="1"/>
    <xf numFmtId="0" fontId="7" fillId="0" borderId="2" xfId="0" applyFont="1" applyFill="1" applyBorder="1"/>
    <xf numFmtId="0" fontId="7" fillId="0" borderId="23" xfId="0" applyFont="1" applyFill="1" applyBorder="1" applyAlignment="1" applyProtection="1">
      <alignment horizontal="center"/>
      <protection locked="0"/>
    </xf>
    <xf numFmtId="2" fontId="7" fillId="0" borderId="0" xfId="0" applyNumberFormat="1" applyFont="1" applyFill="1" applyBorder="1"/>
    <xf numFmtId="0" fontId="7" fillId="0" borderId="12" xfId="0" applyFont="1" applyFill="1" applyBorder="1" applyAlignment="1" applyProtection="1">
      <alignment horizontal="center"/>
      <protection locked="0"/>
    </xf>
    <xf numFmtId="3" fontId="7" fillId="0" borderId="0" xfId="0" applyNumberFormat="1" applyFont="1" applyFill="1" applyBorder="1"/>
    <xf numFmtId="1" fontId="7" fillId="0" borderId="0" xfId="0" applyNumberFormat="1" applyFont="1" applyFill="1" applyBorder="1"/>
    <xf numFmtId="0" fontId="7" fillId="0" borderId="6" xfId="0" applyFont="1" applyFill="1" applyBorder="1" applyProtection="1">
      <protection locked="0"/>
    </xf>
    <xf numFmtId="0" fontId="7" fillId="0" borderId="20" xfId="0" applyFont="1" applyFill="1" applyBorder="1" applyAlignment="1" applyProtection="1">
      <alignment horizontal="center"/>
      <protection locked="0"/>
    </xf>
    <xf numFmtId="0" fontId="43" fillId="0" borderId="0" xfId="0" applyFont="1" applyFill="1" applyBorder="1" applyAlignment="1">
      <alignment horizontal="center" vertical="center" wrapText="1"/>
    </xf>
    <xf numFmtId="0" fontId="44" fillId="0" borderId="0" xfId="0" applyFont="1" applyFill="1" applyBorder="1" applyAlignment="1">
      <alignment horizontal="right" vertical="center" wrapText="1"/>
    </xf>
    <xf numFmtId="0" fontId="7" fillId="0" borderId="28" xfId="0" applyFont="1" applyFill="1" applyBorder="1" applyAlignment="1" applyProtection="1">
      <alignment horizontal="center"/>
      <protection locked="0"/>
    </xf>
    <xf numFmtId="0" fontId="7" fillId="0" borderId="11" xfId="0" applyFont="1" applyFill="1" applyBorder="1" applyAlignment="1" applyProtection="1">
      <alignment horizontal="center"/>
      <protection locked="0"/>
    </xf>
    <xf numFmtId="0" fontId="7" fillId="0" borderId="9" xfId="0" applyFont="1" applyFill="1" applyBorder="1" applyProtection="1">
      <protection locked="0"/>
    </xf>
    <xf numFmtId="0" fontId="7" fillId="0" borderId="31" xfId="0" applyFont="1" applyFill="1" applyBorder="1" applyAlignment="1" applyProtection="1">
      <alignment horizontal="center"/>
      <protection locked="0"/>
    </xf>
    <xf numFmtId="0" fontId="31" fillId="0" borderId="34" xfId="0" applyFont="1" applyFill="1" applyBorder="1"/>
    <xf numFmtId="3" fontId="31" fillId="0" borderId="21" xfId="0" applyNumberFormat="1" applyFont="1" applyFill="1" applyBorder="1"/>
    <xf numFmtId="3" fontId="31" fillId="0" borderId="22" xfId="0" applyNumberFormat="1" applyFont="1" applyFill="1" applyBorder="1"/>
    <xf numFmtId="0" fontId="0" fillId="0" borderId="3" xfId="0" applyFill="1" applyBorder="1"/>
    <xf numFmtId="0" fontId="0" fillId="0" borderId="17" xfId="0" applyFill="1" applyBorder="1"/>
    <xf numFmtId="0" fontId="0" fillId="0" borderId="5" xfId="0" applyFill="1" applyBorder="1"/>
    <xf numFmtId="0" fontId="0" fillId="0" borderId="20" xfId="0" applyFill="1" applyBorder="1" applyAlignment="1">
      <alignment horizontal="center"/>
    </xf>
    <xf numFmtId="0" fontId="0" fillId="0" borderId="14" xfId="0" applyFill="1" applyBorder="1" applyAlignment="1">
      <alignment vertical="top"/>
    </xf>
    <xf numFmtId="0" fontId="0" fillId="0" borderId="13" xfId="0" applyFill="1" applyBorder="1"/>
    <xf numFmtId="0" fontId="23" fillId="0" borderId="15" xfId="0" applyFont="1" applyFill="1" applyBorder="1"/>
    <xf numFmtId="0" fontId="0" fillId="0" borderId="15" xfId="0" applyFill="1" applyBorder="1"/>
    <xf numFmtId="0" fontId="0" fillId="0" borderId="16" xfId="0" applyFill="1" applyBorder="1"/>
    <xf numFmtId="0" fontId="0" fillId="0" borderId="13" xfId="0" applyFill="1" applyBorder="1" applyAlignment="1">
      <alignment horizontal="center"/>
    </xf>
    <xf numFmtId="0" fontId="0" fillId="0" borderId="19" xfId="0" applyFill="1" applyBorder="1" applyAlignment="1">
      <alignment vertical="top"/>
    </xf>
    <xf numFmtId="0" fontId="0" fillId="0" borderId="23" xfId="0" applyFill="1" applyBorder="1"/>
    <xf numFmtId="0" fontId="24" fillId="0" borderId="0" xfId="0" applyFont="1" applyFill="1" applyBorder="1"/>
    <xf numFmtId="0" fontId="0" fillId="0" borderId="23" xfId="0" applyFill="1" applyBorder="1" applyAlignment="1">
      <alignment horizontal="center"/>
    </xf>
    <xf numFmtId="0" fontId="0" fillId="0" borderId="3" xfId="0" applyFill="1" applyBorder="1" applyAlignment="1">
      <alignment vertical="top"/>
    </xf>
    <xf numFmtId="0" fontId="0" fillId="0" borderId="2" xfId="0" applyFill="1" applyBorder="1"/>
    <xf numFmtId="0" fontId="25" fillId="0" borderId="17" xfId="2" applyFill="1" applyBorder="1"/>
    <xf numFmtId="0" fontId="0" fillId="0" borderId="1" xfId="0" applyFill="1" applyBorder="1" applyAlignment="1">
      <alignment horizontal="center"/>
    </xf>
    <xf numFmtId="0" fontId="0" fillId="0" borderId="13" xfId="0" applyFill="1" applyBorder="1" applyAlignment="1">
      <alignment vertical="top"/>
    </xf>
    <xf numFmtId="0" fontId="6" fillId="0" borderId="1" xfId="0" applyFont="1" applyFill="1" applyBorder="1" applyAlignment="1">
      <alignment horizontal="center"/>
    </xf>
    <xf numFmtId="49" fontId="22" fillId="0" borderId="19" xfId="0" applyNumberFormat="1" applyFont="1" applyFill="1" applyBorder="1" applyAlignment="1">
      <alignment vertical="top"/>
    </xf>
    <xf numFmtId="49" fontId="0" fillId="0" borderId="19" xfId="0" applyNumberFormat="1" applyFill="1" applyBorder="1" applyAlignment="1">
      <alignment vertical="top"/>
    </xf>
    <xf numFmtId="49" fontId="0" fillId="0" borderId="19" xfId="0" applyNumberFormat="1" applyFill="1" applyBorder="1"/>
    <xf numFmtId="0" fontId="6" fillId="0" borderId="20" xfId="0" applyFont="1" applyFill="1" applyBorder="1" applyAlignment="1">
      <alignment horizontal="center"/>
    </xf>
    <xf numFmtId="0" fontId="0" fillId="0" borderId="24" xfId="0" applyFill="1" applyBorder="1" applyAlignment="1">
      <alignment horizontal="center"/>
    </xf>
    <xf numFmtId="1" fontId="0" fillId="0" borderId="24" xfId="0" applyNumberFormat="1" applyFill="1" applyBorder="1" applyAlignment="1">
      <alignment horizontal="center"/>
    </xf>
    <xf numFmtId="0" fontId="7" fillId="0" borderId="24" xfId="0" applyFont="1" applyFill="1" applyBorder="1" applyAlignment="1">
      <alignment horizontal="center"/>
    </xf>
    <xf numFmtId="0" fontId="0" fillId="0" borderId="19" xfId="0" applyFill="1" applyBorder="1" applyAlignment="1">
      <alignment horizontal="center"/>
    </xf>
    <xf numFmtId="0" fontId="7" fillId="0" borderId="19" xfId="0" applyFont="1" applyFill="1" applyBorder="1" applyAlignment="1">
      <alignment horizontal="left"/>
    </xf>
    <xf numFmtId="3" fontId="7" fillId="0" borderId="24" xfId="0" applyNumberFormat="1" applyFont="1" applyFill="1" applyBorder="1" applyAlignment="1">
      <alignment horizontal="center"/>
    </xf>
    <xf numFmtId="49" fontId="6" fillId="0" borderId="19" xfId="0" applyNumberFormat="1" applyFont="1" applyFill="1" applyBorder="1"/>
    <xf numFmtId="0" fontId="7" fillId="0" borderId="23" xfId="0" applyFont="1" applyFill="1" applyBorder="1" applyAlignment="1">
      <alignment horizontal="center"/>
    </xf>
    <xf numFmtId="0" fontId="6" fillId="0" borderId="0" xfId="0" applyFont="1" applyFill="1" applyBorder="1" applyAlignment="1">
      <alignment horizontal="center"/>
    </xf>
    <xf numFmtId="0" fontId="37" fillId="0" borderId="0" xfId="0" applyFont="1" applyFill="1" applyBorder="1"/>
    <xf numFmtId="165" fontId="7" fillId="0" borderId="24" xfId="0" applyNumberFormat="1" applyFont="1" applyFill="1" applyBorder="1" applyAlignment="1">
      <alignment horizontal="center"/>
    </xf>
    <xf numFmtId="49" fontId="22" fillId="0" borderId="3" xfId="0" applyNumberFormat="1" applyFont="1" applyFill="1" applyBorder="1" applyAlignment="1">
      <alignment horizontal="left" vertical="top" indent="3"/>
    </xf>
    <xf numFmtId="49" fontId="0" fillId="0" borderId="3" xfId="0" applyNumberFormat="1" applyFill="1" applyBorder="1"/>
    <xf numFmtId="0" fontId="0" fillId="0" borderId="5" xfId="0" applyFill="1" applyBorder="1" applyAlignment="1">
      <alignment horizontal="center"/>
    </xf>
    <xf numFmtId="0" fontId="6" fillId="0" borderId="5" xfId="0" applyFont="1" applyFill="1" applyBorder="1" applyAlignment="1">
      <alignment horizontal="center"/>
    </xf>
    <xf numFmtId="0" fontId="0" fillId="0" borderId="3" xfId="0" applyFill="1" applyBorder="1" applyAlignment="1">
      <alignment horizontal="center"/>
    </xf>
    <xf numFmtId="0" fontId="0" fillId="0" borderId="2" xfId="0" applyFill="1" applyBorder="1" applyAlignment="1">
      <alignment horizontal="center"/>
    </xf>
    <xf numFmtId="49" fontId="0" fillId="0" borderId="19" xfId="0" applyNumberFormat="1" applyFont="1" applyFill="1" applyBorder="1"/>
    <xf numFmtId="0" fontId="0" fillId="0" borderId="17" xfId="0" applyFill="1" applyBorder="1" applyAlignment="1">
      <alignment horizontal="center"/>
    </xf>
    <xf numFmtId="0" fontId="12" fillId="0" borderId="18" xfId="0" applyFont="1" applyFill="1" applyBorder="1" applyAlignment="1">
      <alignment horizontal="left" vertical="center"/>
    </xf>
    <xf numFmtId="0" fontId="0" fillId="0" borderId="14" xfId="0" applyFill="1" applyBorder="1"/>
    <xf numFmtId="0" fontId="0" fillId="0" borderId="0" xfId="0" applyFill="1" applyBorder="1" applyAlignment="1">
      <alignment horizontal="right"/>
    </xf>
    <xf numFmtId="0" fontId="12" fillId="0" borderId="19" xfId="0" applyFont="1" applyFill="1" applyBorder="1" applyAlignment="1">
      <alignment vertical="center"/>
    </xf>
    <xf numFmtId="0" fontId="20" fillId="0" borderId="0" xfId="0" applyFont="1" applyFill="1" applyBorder="1"/>
    <xf numFmtId="0" fontId="21" fillId="0" borderId="0" xfId="0" applyFont="1" applyFill="1" applyBorder="1"/>
    <xf numFmtId="0" fontId="26" fillId="0" borderId="0" xfId="0" applyFont="1" applyFill="1" applyBorder="1"/>
    <xf numFmtId="0" fontId="26" fillId="0" borderId="19" xfId="0" applyFont="1" applyFill="1" applyBorder="1" applyAlignment="1">
      <alignment horizontal="left" vertical="center"/>
    </xf>
    <xf numFmtId="49" fontId="10" fillId="0" borderId="0" xfId="0" applyNumberFormat="1" applyFont="1" applyFill="1" applyBorder="1" applyAlignment="1">
      <alignment horizontal="left"/>
    </xf>
    <xf numFmtId="0" fontId="26" fillId="0" borderId="0" xfId="0" applyFont="1" applyFill="1" applyBorder="1" applyAlignment="1">
      <alignment horizontal="center"/>
    </xf>
    <xf numFmtId="0" fontId="26" fillId="0" borderId="20" xfId="0" applyFont="1" applyFill="1" applyBorder="1"/>
    <xf numFmtId="0" fontId="6" fillId="0" borderId="20" xfId="0" applyFont="1" applyFill="1" applyBorder="1"/>
    <xf numFmtId="49" fontId="10" fillId="0" borderId="19" xfId="0" applyNumberFormat="1" applyFont="1" applyFill="1" applyBorder="1" applyAlignment="1">
      <alignment horizontal="left"/>
    </xf>
    <xf numFmtId="3" fontId="0" fillId="0" borderId="0" xfId="0" applyNumberFormat="1" applyFill="1" applyBorder="1" applyAlignment="1">
      <alignment horizontal="right" vertical="center"/>
    </xf>
    <xf numFmtId="3" fontId="6" fillId="0" borderId="0" xfId="0" applyNumberFormat="1" applyFont="1" applyFill="1" applyBorder="1" applyAlignment="1">
      <alignment horizontal="right"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49" fontId="11" fillId="0" borderId="19" xfId="0" applyNumberFormat="1" applyFont="1" applyFill="1" applyBorder="1" applyAlignment="1">
      <alignment horizontal="left"/>
    </xf>
    <xf numFmtId="49" fontId="11" fillId="0" borderId="0" xfId="0" applyNumberFormat="1" applyFont="1" applyFill="1" applyBorder="1" applyAlignment="1">
      <alignment horizontal="left"/>
    </xf>
    <xf numFmtId="49" fontId="11" fillId="0" borderId="0" xfId="0" applyNumberFormat="1" applyFont="1" applyFill="1" applyBorder="1" applyAlignment="1">
      <alignment horizontal="center"/>
    </xf>
    <xf numFmtId="42" fontId="6" fillId="0" borderId="0" xfId="0" applyNumberFormat="1" applyFont="1" applyFill="1" applyBorder="1" applyAlignment="1">
      <alignment horizontal="center"/>
    </xf>
    <xf numFmtId="0" fontId="27" fillId="0" borderId="3" xfId="0" applyFont="1" applyFill="1" applyBorder="1" applyAlignment="1">
      <alignment vertical="center"/>
    </xf>
    <xf numFmtId="0" fontId="27" fillId="0" borderId="17" xfId="0" applyFont="1" applyFill="1" applyBorder="1" applyAlignment="1">
      <alignment vertical="center"/>
    </xf>
    <xf numFmtId="0" fontId="27" fillId="0" borderId="5" xfId="0" applyFont="1" applyFill="1" applyBorder="1" applyAlignment="1">
      <alignment vertical="center"/>
    </xf>
    <xf numFmtId="0" fontId="0" fillId="0" borderId="1" xfId="0" applyFill="1" applyBorder="1"/>
    <xf numFmtId="42" fontId="6" fillId="0" borderId="0" xfId="0" applyNumberFormat="1" applyFont="1" applyFill="1" applyBorder="1"/>
    <xf numFmtId="0" fontId="6" fillId="0" borderId="1" xfId="0" applyFont="1" applyFill="1" applyBorder="1"/>
    <xf numFmtId="0" fontId="34" fillId="0" borderId="18" xfId="0" applyFont="1" applyFill="1" applyBorder="1" applyAlignment="1">
      <alignment horizontal="left" vertical="center"/>
    </xf>
    <xf numFmtId="0" fontId="34" fillId="0" borderId="4" xfId="0" applyFont="1" applyFill="1" applyBorder="1" applyAlignment="1">
      <alignment horizontal="left" vertical="center"/>
    </xf>
    <xf numFmtId="0" fontId="9" fillId="0" borderId="0" xfId="0" applyFont="1" applyFill="1" applyBorder="1"/>
    <xf numFmtId="0" fontId="42" fillId="0" borderId="1" xfId="0" applyFont="1" applyFill="1" applyBorder="1" applyAlignment="1">
      <alignment horizontal="center" vertical="center" wrapText="1"/>
    </xf>
    <xf numFmtId="0" fontId="42" fillId="0" borderId="29" xfId="0" applyFont="1" applyFill="1" applyBorder="1" applyAlignment="1">
      <alignment vertical="center" wrapText="1"/>
    </xf>
    <xf numFmtId="0" fontId="42" fillId="0" borderId="4" xfId="0" applyFont="1" applyFill="1" applyBorder="1" applyAlignment="1">
      <alignment vertical="center" wrapText="1"/>
    </xf>
    <xf numFmtId="166" fontId="42" fillId="0" borderId="1" xfId="0" applyNumberFormat="1" applyFont="1" applyFill="1" applyBorder="1" applyAlignment="1">
      <alignment horizontal="right" vertical="center" wrapText="1"/>
    </xf>
    <xf numFmtId="3" fontId="10" fillId="0" borderId="1" xfId="0" applyNumberFormat="1" applyFont="1" applyFill="1" applyBorder="1"/>
    <xf numFmtId="1" fontId="10" fillId="0" borderId="1" xfId="0" applyNumberFormat="1" applyFont="1" applyFill="1" applyBorder="1"/>
    <xf numFmtId="0" fontId="27" fillId="0" borderId="14" xfId="0" applyFont="1" applyFill="1" applyBorder="1" applyAlignment="1">
      <alignment vertical="center"/>
    </xf>
    <xf numFmtId="0" fontId="27" fillId="0" borderId="15" xfId="0" applyFont="1" applyFill="1" applyBorder="1" applyAlignment="1">
      <alignment vertical="center"/>
    </xf>
    <xf numFmtId="0" fontId="27" fillId="0" borderId="16" xfId="0" applyFont="1" applyFill="1" applyBorder="1" applyAlignment="1">
      <alignment vertical="center"/>
    </xf>
    <xf numFmtId="42" fontId="7" fillId="0" borderId="1" xfId="0" applyNumberFormat="1" applyFont="1" applyFill="1" applyBorder="1"/>
    <xf numFmtId="0" fontId="45" fillId="0" borderId="0" xfId="0" applyFont="1" applyFill="1" applyBorder="1"/>
    <xf numFmtId="0" fontId="6" fillId="0" borderId="0" xfId="0" applyFont="1" applyFill="1" applyBorder="1" applyAlignment="1">
      <alignment horizontal="right"/>
    </xf>
    <xf numFmtId="0" fontId="46" fillId="0" borderId="0" xfId="0" applyFont="1" applyFill="1" applyBorder="1" applyAlignment="1">
      <alignment horizontal="right"/>
    </xf>
    <xf numFmtId="0" fontId="48" fillId="0" borderId="0" xfId="0" applyFont="1" applyFill="1" applyBorder="1" applyAlignment="1">
      <alignment horizontal="left"/>
    </xf>
    <xf numFmtId="0" fontId="0" fillId="0" borderId="1" xfId="0" applyFill="1" applyBorder="1" applyAlignment="1">
      <alignment horizontal="right"/>
    </xf>
    <xf numFmtId="165" fontId="38" fillId="0" borderId="0" xfId="0" applyNumberFormat="1" applyFont="1" applyFill="1" applyBorder="1" applyAlignment="1">
      <alignment horizontal="right" vertical="center"/>
    </xf>
    <xf numFmtId="165" fontId="6" fillId="0" borderId="0" xfId="0" applyNumberFormat="1" applyFont="1" applyFill="1" applyBorder="1" applyAlignment="1">
      <alignment horizontal="center"/>
    </xf>
    <xf numFmtId="49" fontId="10" fillId="0" borderId="19" xfId="0" applyNumberFormat="1" applyFont="1" applyFill="1" applyBorder="1" applyAlignment="1">
      <alignment horizontal="center"/>
    </xf>
    <xf numFmtId="0" fontId="27" fillId="0" borderId="19" xfId="0" applyFont="1" applyFill="1" applyBorder="1" applyAlignment="1">
      <alignment vertical="center"/>
    </xf>
    <xf numFmtId="0" fontId="27" fillId="0" borderId="0" xfId="0" applyFont="1" applyFill="1" applyBorder="1" applyAlignment="1">
      <alignment vertical="center"/>
    </xf>
    <xf numFmtId="0" fontId="27" fillId="0" borderId="20" xfId="0" applyFont="1" applyFill="1" applyBorder="1" applyAlignment="1">
      <alignment vertical="center"/>
    </xf>
    <xf numFmtId="0" fontId="0" fillId="0" borderId="15" xfId="0" applyFill="1" applyBorder="1" applyAlignment="1">
      <alignment horizontal="center"/>
    </xf>
    <xf numFmtId="0" fontId="0" fillId="0" borderId="16" xfId="0" applyFill="1" applyBorder="1" applyAlignment="1">
      <alignment horizontal="center"/>
    </xf>
    <xf numFmtId="0" fontId="23" fillId="0" borderId="0" xfId="0" applyFont="1" applyFill="1" applyBorder="1"/>
    <xf numFmtId="0" fontId="25" fillId="0" borderId="0" xfId="2" applyFill="1" applyBorder="1"/>
    <xf numFmtId="0" fontId="0" fillId="0" borderId="19" xfId="0" applyFill="1" applyBorder="1"/>
    <xf numFmtId="0" fontId="0" fillId="0" borderId="0" xfId="0" applyFill="1" applyBorder="1"/>
    <xf numFmtId="0" fontId="0" fillId="0" borderId="0" xfId="0" applyFill="1" applyBorder="1" applyAlignment="1">
      <alignment vertical="top"/>
    </xf>
    <xf numFmtId="49" fontId="22" fillId="0" borderId="0" xfId="0" applyNumberFormat="1" applyFont="1" applyFill="1" applyBorder="1"/>
    <xf numFmtId="49" fontId="0" fillId="0" borderId="0" xfId="0" applyNumberFormat="1" applyFill="1" applyBorder="1"/>
    <xf numFmtId="49" fontId="6" fillId="0" borderId="0" xfId="0" applyNumberFormat="1" applyFont="1" applyFill="1" applyBorder="1"/>
    <xf numFmtId="1" fontId="0" fillId="0" borderId="0" xfId="0" applyNumberFormat="1" applyFill="1" applyBorder="1" applyAlignment="1">
      <alignment horizontal="center"/>
    </xf>
    <xf numFmtId="42" fontId="7" fillId="0" borderId="20" xfId="0" applyNumberFormat="1" applyFont="1" applyFill="1" applyBorder="1" applyAlignment="1">
      <alignment horizontal="center"/>
    </xf>
    <xf numFmtId="49" fontId="7" fillId="0" borderId="0" xfId="0" applyNumberFormat="1" applyFont="1" applyFill="1" applyBorder="1"/>
    <xf numFmtId="0" fontId="7" fillId="0" borderId="20" xfId="0" applyFont="1" applyFill="1" applyBorder="1" applyAlignment="1">
      <alignment horizontal="center"/>
    </xf>
    <xf numFmtId="49" fontId="0" fillId="0" borderId="0" xfId="0" applyNumberFormat="1" applyFont="1" applyFill="1" applyBorder="1"/>
    <xf numFmtId="42" fontId="32" fillId="0" borderId="20" xfId="0" applyNumberFormat="1" applyFont="1" applyFill="1" applyBorder="1" applyAlignment="1">
      <alignment horizontal="center"/>
    </xf>
    <xf numFmtId="49" fontId="22" fillId="0" borderId="19" xfId="0" applyNumberFormat="1" applyFont="1" applyFill="1" applyBorder="1" applyAlignment="1">
      <alignment horizontal="left" vertical="top" indent="1"/>
    </xf>
    <xf numFmtId="165" fontId="32" fillId="0" borderId="20" xfId="0" applyNumberFormat="1" applyFont="1" applyFill="1" applyBorder="1" applyAlignment="1">
      <alignment horizontal="center"/>
    </xf>
    <xf numFmtId="0" fontId="26" fillId="0" borderId="0" xfId="0" applyFont="1" applyFill="1" applyBorder="1" applyAlignment="1">
      <alignment horizontal="left" vertical="center"/>
    </xf>
    <xf numFmtId="0" fontId="26" fillId="0" borderId="1" xfId="0" applyFont="1" applyFill="1" applyBorder="1" applyAlignment="1">
      <alignment horizontal="left" vertical="center"/>
    </xf>
    <xf numFmtId="0" fontId="26" fillId="0" borderId="1" xfId="0" applyFont="1" applyFill="1" applyBorder="1" applyAlignment="1">
      <alignment horizontal="center" vertical="center"/>
    </xf>
    <xf numFmtId="165" fontId="6" fillId="0" borderId="1" xfId="0" applyNumberFormat="1" applyFont="1" applyFill="1" applyBorder="1" applyAlignment="1">
      <alignment horizontal="center"/>
    </xf>
    <xf numFmtId="49" fontId="49" fillId="0" borderId="1" xfId="0" applyNumberFormat="1" applyFont="1" applyFill="1" applyBorder="1" applyAlignment="1">
      <alignment horizontal="center" vertical="center"/>
    </xf>
    <xf numFmtId="0" fontId="26" fillId="0" borderId="13" xfId="0" applyFont="1" applyFill="1" applyBorder="1" applyAlignment="1">
      <alignment horizontal="left" vertical="center"/>
    </xf>
    <xf numFmtId="49" fontId="10" fillId="0" borderId="13" xfId="0" applyNumberFormat="1" applyFont="1" applyFill="1" applyBorder="1" applyAlignment="1">
      <alignment horizontal="left"/>
    </xf>
    <xf numFmtId="49" fontId="10" fillId="0" borderId="13" xfId="0" applyNumberFormat="1" applyFont="1" applyFill="1" applyBorder="1" applyAlignment="1">
      <alignment horizontal="center"/>
    </xf>
    <xf numFmtId="165" fontId="6" fillId="0" borderId="1" xfId="0" applyNumberFormat="1" applyFont="1" applyFill="1" applyBorder="1" applyAlignment="1">
      <alignment horizontal="left" vertical="center"/>
    </xf>
    <xf numFmtId="0" fontId="6" fillId="0" borderId="0" xfId="0" applyFont="1" applyFill="1" applyBorder="1" applyAlignment="1">
      <alignment horizontal="left" vertical="center"/>
    </xf>
    <xf numFmtId="165" fontId="7" fillId="0" borderId="0" xfId="0" applyNumberFormat="1" applyFont="1" applyFill="1" applyBorder="1" applyAlignment="1">
      <alignment horizontal="left" vertical="center"/>
    </xf>
    <xf numFmtId="165" fontId="38" fillId="0" borderId="1" xfId="0" applyNumberFormat="1" applyFont="1" applyFill="1" applyBorder="1" applyAlignment="1">
      <alignment horizontal="left" vertical="center"/>
    </xf>
    <xf numFmtId="165" fontId="7" fillId="0" borderId="1" xfId="0" applyNumberFormat="1" applyFont="1" applyFill="1" applyBorder="1" applyAlignment="1">
      <alignment horizontal="left" vertical="center"/>
    </xf>
    <xf numFmtId="49" fontId="49" fillId="0" borderId="0"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6" fontId="0" fillId="0" borderId="0" xfId="0" applyNumberFormat="1" applyFill="1" applyBorder="1"/>
    <xf numFmtId="0" fontId="48" fillId="0" borderId="0" xfId="0" applyFont="1" applyFill="1" applyBorder="1"/>
    <xf numFmtId="0" fontId="45" fillId="0" borderId="0" xfId="0" applyFont="1" applyFill="1" applyBorder="1" applyAlignment="1">
      <alignment horizontal="center" vertical="top" wrapText="1"/>
    </xf>
    <xf numFmtId="0" fontId="45" fillId="0" borderId="1" xfId="0" applyFont="1" applyFill="1" applyBorder="1" applyAlignment="1">
      <alignment horizontal="center" vertical="top" wrapText="1"/>
    </xf>
    <xf numFmtId="0" fontId="45" fillId="0" borderId="19" xfId="0" applyFont="1" applyFill="1" applyBorder="1"/>
    <xf numFmtId="2" fontId="0" fillId="0" borderId="4" xfId="0" applyNumberFormat="1" applyFill="1" applyBorder="1"/>
    <xf numFmtId="4" fontId="0" fillId="0" borderId="0" xfId="0" applyNumberFormat="1" applyFill="1" applyBorder="1"/>
    <xf numFmtId="0" fontId="51" fillId="0" borderId="0" xfId="0" applyFont="1" applyFill="1" applyBorder="1"/>
    <xf numFmtId="2" fontId="7" fillId="0" borderId="0" xfId="0" applyNumberFormat="1" applyFont="1" applyFill="1" applyBorder="1" applyAlignment="1">
      <alignment horizontal="center"/>
    </xf>
    <xf numFmtId="2" fontId="6" fillId="0" borderId="0" xfId="0" applyNumberFormat="1" applyFont="1" applyFill="1" applyBorder="1" applyAlignment="1">
      <alignment horizontal="center"/>
    </xf>
    <xf numFmtId="166" fontId="42" fillId="0" borderId="0" xfId="0" applyNumberFormat="1" applyFont="1" applyFill="1" applyBorder="1" applyAlignment="1">
      <alignment horizontal="right" vertical="center" wrapText="1"/>
    </xf>
    <xf numFmtId="0" fontId="6" fillId="0" borderId="29" xfId="0" applyFont="1" applyFill="1" applyBorder="1"/>
    <xf numFmtId="0" fontId="0" fillId="0" borderId="4" xfId="0" applyFill="1" applyBorder="1"/>
    <xf numFmtId="0" fontId="7" fillId="0" borderId="0" xfId="0" applyFont="1" applyFill="1" applyBorder="1" applyAlignment="1">
      <alignment horizontal="center"/>
    </xf>
    <xf numFmtId="0" fontId="0" fillId="0" borderId="0" xfId="0" applyFill="1" applyBorder="1" applyAlignment="1">
      <alignment horizontal="center"/>
    </xf>
    <xf numFmtId="0" fontId="0" fillId="0" borderId="19" xfId="0" applyFill="1" applyBorder="1"/>
    <xf numFmtId="0" fontId="0" fillId="0" borderId="0" xfId="0" applyFill="1" applyBorder="1"/>
    <xf numFmtId="0" fontId="7" fillId="0" borderId="1" xfId="0" applyFont="1" applyFill="1" applyBorder="1"/>
    <xf numFmtId="0" fontId="36" fillId="0" borderId="0" xfId="0" applyFont="1" applyFill="1" applyBorder="1"/>
    <xf numFmtId="0" fontId="10" fillId="0" borderId="7" xfId="0" applyFont="1" applyBorder="1" applyAlignment="1">
      <alignment vertical="center" wrapText="1"/>
    </xf>
    <xf numFmtId="0" fontId="10" fillId="0" borderId="8" xfId="0" applyFont="1" applyBorder="1" applyAlignment="1">
      <alignment vertical="center" wrapText="1"/>
    </xf>
    <xf numFmtId="0" fontId="53" fillId="0" borderId="0" xfId="0" applyFont="1" applyAlignment="1">
      <alignment horizontal="center" vertical="center" wrapText="1"/>
    </xf>
    <xf numFmtId="0" fontId="10" fillId="0" borderId="0" xfId="0" applyFont="1" applyBorder="1" applyAlignment="1">
      <alignment vertical="center" wrapText="1"/>
    </xf>
    <xf numFmtId="0" fontId="10" fillId="0" borderId="36" xfId="0" applyFont="1" applyBorder="1" applyAlignment="1">
      <alignment horizontal="right" vertical="center" wrapText="1"/>
    </xf>
    <xf numFmtId="0" fontId="10" fillId="0" borderId="6" xfId="0" applyFont="1" applyBorder="1" applyAlignment="1">
      <alignment vertical="center" wrapText="1"/>
    </xf>
    <xf numFmtId="0" fontId="10" fillId="0" borderId="12" xfId="0" applyFont="1" applyBorder="1" applyAlignment="1">
      <alignment vertical="center" wrapText="1"/>
    </xf>
    <xf numFmtId="0" fontId="10" fillId="0" borderId="0" xfId="0" applyFont="1" applyAlignment="1">
      <alignment vertical="center" wrapText="1"/>
    </xf>
    <xf numFmtId="0" fontId="7" fillId="0" borderId="0" xfId="0" applyFont="1" applyFill="1" applyBorder="1" applyAlignment="1">
      <alignment horizontal="center"/>
    </xf>
    <xf numFmtId="0" fontId="0" fillId="0" borderId="19" xfId="0" applyFill="1" applyBorder="1"/>
    <xf numFmtId="0" fontId="0" fillId="0" borderId="0" xfId="0" applyFill="1" applyBorder="1"/>
    <xf numFmtId="0" fontId="10" fillId="0" borderId="1" xfId="0" applyFont="1" applyBorder="1" applyAlignment="1">
      <alignment horizontal="center" vertical="center" wrapText="1"/>
    </xf>
    <xf numFmtId="0" fontId="53" fillId="0" borderId="0" xfId="0" applyFont="1" applyBorder="1" applyAlignment="1">
      <alignment horizontal="center" vertical="center" wrapText="1"/>
    </xf>
    <xf numFmtId="2" fontId="10" fillId="0" borderId="1" xfId="0" applyNumberFormat="1" applyFont="1" applyBorder="1" applyAlignment="1">
      <alignment vertical="center" wrapText="1"/>
    </xf>
    <xf numFmtId="0" fontId="11" fillId="0" borderId="0" xfId="0" applyFont="1" applyBorder="1" applyAlignment="1">
      <alignment vertical="center" wrapText="1"/>
    </xf>
    <xf numFmtId="0" fontId="6" fillId="0" borderId="0" xfId="0" applyFont="1" applyFill="1" applyBorder="1" applyAlignment="1">
      <alignment horizontal="left"/>
    </xf>
    <xf numFmtId="42" fontId="0" fillId="0" borderId="0" xfId="0" applyNumberFormat="1" applyFill="1" applyBorder="1"/>
    <xf numFmtId="2" fontId="10" fillId="0" borderId="0" xfId="0" applyNumberFormat="1" applyFont="1" applyBorder="1" applyAlignment="1">
      <alignment vertical="center" wrapText="1"/>
    </xf>
    <xf numFmtId="0" fontId="50" fillId="0" borderId="0" xfId="0" applyFont="1" applyFill="1" applyBorder="1"/>
    <xf numFmtId="0" fontId="45" fillId="0" borderId="0" xfId="0" applyFont="1" applyFill="1" applyBorder="1" applyAlignment="1">
      <alignment wrapText="1"/>
    </xf>
    <xf numFmtId="0" fontId="50" fillId="0" borderId="0" xfId="0" applyFont="1" applyFill="1" applyBorder="1" applyAlignment="1">
      <alignment horizontal="center" vertical="top" wrapText="1"/>
    </xf>
    <xf numFmtId="0" fontId="52" fillId="0" borderId="0" xfId="0" applyFont="1" applyFill="1" applyBorder="1" applyAlignment="1">
      <alignment horizontal="center" vertical="top"/>
    </xf>
    <xf numFmtId="2" fontId="52" fillId="0" borderId="0" xfId="0" applyNumberFormat="1" applyFont="1" applyFill="1" applyBorder="1" applyAlignment="1">
      <alignment horizontal="center"/>
    </xf>
    <xf numFmtId="0" fontId="52" fillId="0" borderId="0" xfId="0" applyFont="1" applyFill="1" applyBorder="1" applyAlignment="1">
      <alignment horizontal="center"/>
    </xf>
    <xf numFmtId="0" fontId="52" fillId="0" borderId="0" xfId="0" applyFont="1" applyFill="1" applyBorder="1"/>
    <xf numFmtId="2" fontId="52" fillId="0" borderId="0" xfId="0" applyNumberFormat="1" applyFont="1" applyFill="1" applyBorder="1"/>
    <xf numFmtId="0" fontId="7" fillId="0" borderId="0" xfId="0" applyFont="1" applyFill="1" applyBorder="1" applyAlignment="1">
      <alignment horizontal="center" vertical="top"/>
    </xf>
    <xf numFmtId="0" fontId="10" fillId="0" borderId="0" xfId="0" applyFont="1" applyBorder="1" applyAlignment="1">
      <alignment horizontal="center" vertical="center" wrapText="1"/>
    </xf>
    <xf numFmtId="0" fontId="11" fillId="0" borderId="35" xfId="0" applyFont="1" applyBorder="1" applyAlignment="1">
      <alignment vertical="center" wrapText="1"/>
    </xf>
    <xf numFmtId="0" fontId="48" fillId="0" borderId="0" xfId="0" applyFont="1" applyFill="1" applyBorder="1" applyAlignment="1">
      <alignment horizontal="center"/>
    </xf>
    <xf numFmtId="166" fontId="6" fillId="0" borderId="0" xfId="0" applyNumberFormat="1" applyFont="1" applyFill="1" applyBorder="1" applyAlignment="1">
      <alignment horizontal="right"/>
    </xf>
    <xf numFmtId="166" fontId="0" fillId="0" borderId="0" xfId="0" applyNumberFormat="1" applyFill="1" applyBorder="1" applyAlignment="1">
      <alignment horizontal="right"/>
    </xf>
    <xf numFmtId="1" fontId="10" fillId="0" borderId="0" xfId="0" applyNumberFormat="1" applyFont="1" applyFill="1" applyBorder="1"/>
    <xf numFmtId="0" fontId="0" fillId="0" borderId="0" xfId="0" applyFill="1" applyBorder="1" applyAlignment="1">
      <alignment horizontal="left"/>
    </xf>
    <xf numFmtId="1" fontId="11" fillId="0" borderId="0" xfId="0" applyNumberFormat="1" applyFont="1" applyFill="1" applyBorder="1"/>
    <xf numFmtId="0" fontId="53" fillId="0" borderId="0" xfId="0" applyFont="1" applyAlignment="1">
      <alignment vertical="center" wrapText="1"/>
    </xf>
    <xf numFmtId="3" fontId="10" fillId="0" borderId="36" xfId="0" applyNumberFormat="1" applyFont="1" applyBorder="1" applyAlignment="1">
      <alignment horizontal="right" vertical="center" wrapText="1"/>
    </xf>
    <xf numFmtId="0" fontId="0" fillId="0" borderId="0" xfId="0" applyFill="1" applyBorder="1" applyAlignment="1">
      <alignment horizontal="left" vertical="center"/>
    </xf>
    <xf numFmtId="1" fontId="0" fillId="0" borderId="0" xfId="0" applyNumberFormat="1" applyFill="1" applyBorder="1" applyAlignment="1">
      <alignment horizontal="right" vertical="top"/>
    </xf>
    <xf numFmtId="0" fontId="0" fillId="0" borderId="0" xfId="0" applyFill="1" applyBorder="1" applyAlignment="1">
      <alignment horizontal="right" vertical="center"/>
    </xf>
    <xf numFmtId="1" fontId="0" fillId="0" borderId="0" xfId="0" applyNumberFormat="1" applyFill="1" applyBorder="1" applyAlignment="1">
      <alignment horizontal="right" vertical="center"/>
    </xf>
    <xf numFmtId="0" fontId="6" fillId="0" borderId="0" xfId="0" applyFont="1" applyFill="1" applyBorder="1" applyAlignment="1">
      <alignment horizontal="right" vertical="center"/>
    </xf>
    <xf numFmtId="0" fontId="6" fillId="0" borderId="1" xfId="0" applyFont="1" applyFill="1" applyBorder="1" applyAlignment="1">
      <alignment horizontal="right"/>
    </xf>
    <xf numFmtId="42" fontId="7" fillId="0" borderId="0" xfId="0" applyNumberFormat="1" applyFont="1" applyFill="1" applyBorder="1"/>
    <xf numFmtId="1" fontId="0" fillId="0" borderId="0" xfId="0" applyNumberFormat="1" applyFill="1" applyBorder="1"/>
    <xf numFmtId="0" fontId="0" fillId="0" borderId="0" xfId="0" applyBorder="1"/>
    <xf numFmtId="0" fontId="0" fillId="0" borderId="19" xfId="0" applyBorder="1"/>
    <xf numFmtId="1" fontId="0" fillId="0" borderId="1" xfId="0" applyNumberFormat="1" applyFill="1" applyBorder="1"/>
    <xf numFmtId="0" fontId="10" fillId="0" borderId="1" xfId="0" applyFont="1" applyBorder="1" applyAlignment="1">
      <alignment horizontal="center" vertical="center" wrapText="1"/>
    </xf>
    <xf numFmtId="0" fontId="0" fillId="0" borderId="0" xfId="0" applyAlignment="1">
      <alignment horizontal="center"/>
    </xf>
    <xf numFmtId="0" fontId="0" fillId="0" borderId="18" xfId="0" applyBorder="1" applyAlignment="1">
      <alignment horizontal="center" vertical="center" wrapText="1"/>
    </xf>
    <xf numFmtId="0" fontId="0" fillId="0" borderId="1" xfId="0" applyBorder="1" applyAlignment="1">
      <alignment horizontal="center" vertical="center" wrapText="1"/>
    </xf>
    <xf numFmtId="0" fontId="0" fillId="0" borderId="1" xfId="0" applyBorder="1"/>
    <xf numFmtId="0" fontId="0" fillId="0" borderId="1" xfId="0" applyBorder="1" applyAlignment="1">
      <alignment horizontal="center"/>
    </xf>
    <xf numFmtId="0" fontId="6" fillId="0" borderId="1" xfId="0" applyFont="1" applyBorder="1"/>
    <xf numFmtId="0" fontId="6" fillId="0" borderId="1" xfId="0" applyFont="1" applyBorder="1" applyAlignment="1">
      <alignment horizontal="center"/>
    </xf>
    <xf numFmtId="0" fontId="6" fillId="0" borderId="4" xfId="0" applyFont="1" applyBorder="1" applyAlignment="1">
      <alignment horizontal="center" wrapText="1"/>
    </xf>
    <xf numFmtId="0" fontId="6" fillId="0" borderId="1" xfId="0" applyFont="1" applyBorder="1" applyAlignment="1">
      <alignment horizontal="center" vertical="center" wrapText="1"/>
    </xf>
    <xf numFmtId="0" fontId="6" fillId="0" borderId="0" xfId="0" applyFont="1"/>
    <xf numFmtId="0" fontId="6" fillId="0" borderId="0" xfId="0" applyFont="1" applyAlignment="1">
      <alignment horizontal="center"/>
    </xf>
    <xf numFmtId="0" fontId="7" fillId="0" borderId="0" xfId="0" applyFont="1"/>
    <xf numFmtId="0" fontId="0" fillId="4" borderId="1" xfId="0" applyFill="1" applyBorder="1" applyAlignment="1">
      <alignment horizontal="center" vertical="center"/>
    </xf>
    <xf numFmtId="0" fontId="0" fillId="4" borderId="1" xfId="0" applyFill="1" applyBorder="1"/>
    <xf numFmtId="0" fontId="0" fillId="5" borderId="1" xfId="0" applyFill="1" applyBorder="1" applyAlignment="1">
      <alignment horizontal="center" vertic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6" borderId="1" xfId="0" applyFill="1" applyBorder="1" applyAlignment="1">
      <alignment horizontal="center" vertical="center"/>
    </xf>
    <xf numFmtId="0" fontId="6" fillId="7"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3" xfId="0" applyFill="1" applyBorder="1" applyAlignment="1">
      <alignment horizontal="center" vertical="center"/>
    </xf>
    <xf numFmtId="0" fontId="0" fillId="5" borderId="19" xfId="0" applyFill="1" applyBorder="1" applyAlignment="1">
      <alignment horizontal="center" vertical="center"/>
    </xf>
    <xf numFmtId="0" fontId="6" fillId="5" borderId="0" xfId="0" applyFont="1" applyFill="1" applyBorder="1" applyAlignment="1">
      <alignment horizontal="center" vertical="center"/>
    </xf>
    <xf numFmtId="0" fontId="0" fillId="5" borderId="20" xfId="0" applyFill="1" applyBorder="1" applyAlignment="1">
      <alignment horizontal="center" vertical="center"/>
    </xf>
    <xf numFmtId="0" fontId="0" fillId="8" borderId="1" xfId="0" applyFill="1" applyBorder="1" applyAlignment="1">
      <alignment horizontal="center" vertical="center"/>
    </xf>
    <xf numFmtId="0" fontId="6" fillId="8" borderId="1" xfId="0" applyFont="1" applyFill="1" applyBorder="1" applyAlignment="1">
      <alignment horizontal="center" vertical="center"/>
    </xf>
    <xf numFmtId="0" fontId="6" fillId="8" borderId="1" xfId="0" applyFont="1" applyFill="1" applyBorder="1" applyAlignment="1">
      <alignment horizontal="left" vertical="center"/>
    </xf>
    <xf numFmtId="0" fontId="6" fillId="8" borderId="1" xfId="0" applyFont="1" applyFill="1" applyBorder="1"/>
    <xf numFmtId="0" fontId="0" fillId="0" borderId="1" xfId="0" applyBorder="1" applyAlignment="1">
      <alignment horizontal="center" vertical="center"/>
    </xf>
    <xf numFmtId="0" fontId="60" fillId="0" borderId="1" xfId="0" applyFont="1" applyBorder="1"/>
    <xf numFmtId="0" fontId="6" fillId="0" borderId="1" xfId="0" applyFont="1" applyBorder="1" applyAlignment="1">
      <alignment horizontal="center" vertical="center"/>
    </xf>
    <xf numFmtId="0" fontId="0" fillId="0" borderId="0" xfId="0" applyBorder="1" applyAlignment="1">
      <alignment horizontal="center"/>
    </xf>
    <xf numFmtId="3" fontId="10" fillId="0" borderId="0" xfId="0" applyNumberFormat="1" applyFont="1" applyBorder="1" applyAlignment="1">
      <alignment horizontal="center" vertical="center" wrapText="1"/>
    </xf>
    <xf numFmtId="0" fontId="10" fillId="0" borderId="0" xfId="0" applyFont="1" applyBorder="1" applyAlignment="1">
      <alignment horizontal="left" vertical="center"/>
    </xf>
    <xf numFmtId="1" fontId="0" fillId="8" borderId="1" xfId="0" applyNumberFormat="1" applyFill="1" applyBorder="1" applyAlignment="1">
      <alignment horizontal="center" vertical="center"/>
    </xf>
    <xf numFmtId="1" fontId="0" fillId="7" borderId="1" xfId="0" applyNumberFormat="1" applyFill="1" applyBorder="1" applyAlignment="1">
      <alignment horizontal="center"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3" fontId="0" fillId="4" borderId="1" xfId="0" applyNumberFormat="1" applyFill="1" applyBorder="1" applyAlignment="1">
      <alignment horizontal="center" vertical="center"/>
    </xf>
    <xf numFmtId="3" fontId="0" fillId="5" borderId="1" xfId="0" applyNumberFormat="1" applyFill="1" applyBorder="1" applyAlignment="1">
      <alignment horizontal="center" vertical="center"/>
    </xf>
    <xf numFmtId="3" fontId="0" fillId="6" borderId="1" xfId="0" applyNumberFormat="1" applyFill="1" applyBorder="1" applyAlignment="1">
      <alignment horizontal="center" vertical="center"/>
    </xf>
    <xf numFmtId="0" fontId="6" fillId="0" borderId="1" xfId="0" applyFont="1" applyBorder="1" applyAlignment="1">
      <alignment horizontal="right"/>
    </xf>
    <xf numFmtId="0" fontId="6" fillId="0" borderId="3" xfId="0" applyFont="1" applyBorder="1" applyAlignment="1">
      <alignment horizontal="center"/>
    </xf>
    <xf numFmtId="0" fontId="6" fillId="0" borderId="5" xfId="0" applyFont="1" applyBorder="1" applyAlignment="1">
      <alignment horizontal="center"/>
    </xf>
    <xf numFmtId="0" fontId="6" fillId="4" borderId="1" xfId="0" applyFont="1" applyFill="1" applyBorder="1"/>
    <xf numFmtId="0" fontId="6" fillId="5" borderId="1" xfId="0" applyFont="1" applyFill="1" applyBorder="1"/>
    <xf numFmtId="0" fontId="6" fillId="6" borderId="1" xfId="0" applyFont="1" applyFill="1" applyBorder="1"/>
    <xf numFmtId="0" fontId="6" fillId="7" borderId="1" xfId="0" applyFont="1" applyFill="1" applyBorder="1"/>
    <xf numFmtId="0" fontId="7" fillId="0" borderId="1" xfId="0" applyFont="1" applyBorder="1"/>
    <xf numFmtId="0" fontId="0" fillId="0" borderId="19" xfId="0" applyFont="1" applyFill="1" applyBorder="1" applyAlignment="1">
      <alignment horizontal="center"/>
    </xf>
    <xf numFmtId="0" fontId="0" fillId="0" borderId="0" xfId="0" applyFont="1" applyFill="1" applyBorder="1" applyAlignment="1">
      <alignment horizontal="center"/>
    </xf>
    <xf numFmtId="0" fontId="67" fillId="0" borderId="0" xfId="0" applyFont="1" applyFill="1" applyBorder="1" applyAlignment="1">
      <alignment horizontal="left" vertical="center"/>
    </xf>
    <xf numFmtId="0" fontId="7" fillId="0" borderId="0" xfId="0" applyFont="1" applyFill="1" applyBorder="1" applyAlignment="1">
      <alignment horizontal="center"/>
    </xf>
    <xf numFmtId="0" fontId="0" fillId="0" borderId="0" xfId="0" applyFill="1" applyBorder="1"/>
    <xf numFmtId="167" fontId="0" fillId="0" borderId="1" xfId="0" applyNumberFormat="1" applyBorder="1" applyAlignment="1">
      <alignment horizontal="center"/>
    </xf>
    <xf numFmtId="0" fontId="10" fillId="0" borderId="1" xfId="0" applyFont="1" applyFill="1" applyBorder="1" applyAlignment="1">
      <alignment horizontal="right" vertical="center" wrapText="1"/>
    </xf>
    <xf numFmtId="0" fontId="10" fillId="0" borderId="0" xfId="0" applyFont="1" applyFill="1" applyBorder="1" applyAlignment="1">
      <alignment horizontal="right" vertical="center" wrapText="1"/>
    </xf>
    <xf numFmtId="0" fontId="28" fillId="0" borderId="0" xfId="0" applyFont="1" applyFill="1" applyBorder="1"/>
    <xf numFmtId="0" fontId="29" fillId="0" borderId="0" xfId="0" applyFont="1" applyFill="1" applyBorder="1"/>
    <xf numFmtId="0" fontId="0" fillId="0" borderId="0" xfId="0" applyFill="1" applyBorder="1" applyProtection="1">
      <protection locked="0"/>
    </xf>
    <xf numFmtId="0" fontId="6" fillId="0" borderId="19" xfId="0" applyFont="1" applyBorder="1"/>
    <xf numFmtId="0" fontId="6" fillId="0" borderId="0" xfId="0" applyFont="1" applyBorder="1"/>
    <xf numFmtId="0" fontId="7" fillId="0" borderId="0" xfId="0" applyFont="1" applyFill="1" applyBorder="1" applyAlignment="1">
      <alignment horizontal="center"/>
    </xf>
    <xf numFmtId="0" fontId="10" fillId="0" borderId="0" xfId="0" applyFont="1" applyBorder="1" applyAlignment="1">
      <alignment vertical="center" wrapText="1"/>
    </xf>
    <xf numFmtId="0" fontId="10" fillId="0" borderId="0" xfId="0" applyFont="1" applyBorder="1" applyAlignment="1">
      <alignment horizontal="right" vertical="center" wrapText="1"/>
    </xf>
    <xf numFmtId="0" fontId="10" fillId="0" borderId="0" xfId="0" applyFont="1" applyBorder="1" applyAlignment="1">
      <alignment vertical="center"/>
    </xf>
    <xf numFmtId="0" fontId="42" fillId="0" borderId="0" xfId="0" applyFont="1" applyFill="1" applyBorder="1" applyAlignment="1">
      <alignment vertical="center" wrapText="1"/>
    </xf>
    <xf numFmtId="0" fontId="42" fillId="0" borderId="1" xfId="0" applyFont="1" applyFill="1" applyBorder="1" applyAlignment="1">
      <alignment vertical="center" wrapText="1"/>
    </xf>
    <xf numFmtId="0" fontId="0" fillId="0" borderId="0" xfId="0" applyFill="1" applyBorder="1"/>
    <xf numFmtId="0" fontId="0" fillId="0" borderId="0" xfId="0" applyAlignment="1">
      <alignment horizontal="center" vertical="center"/>
    </xf>
    <xf numFmtId="0" fontId="7" fillId="0" borderId="1" xfId="0" applyFont="1" applyBorder="1" applyAlignment="1">
      <alignment horizontal="center"/>
    </xf>
    <xf numFmtId="0" fontId="46" fillId="0" borderId="1" xfId="0" applyFont="1" applyBorder="1" applyAlignment="1">
      <alignment horizontal="center"/>
    </xf>
    <xf numFmtId="0" fontId="7" fillId="0" borderId="1" xfId="0" applyFont="1" applyFill="1" applyBorder="1" applyAlignment="1">
      <alignment horizontal="center"/>
    </xf>
    <xf numFmtId="0" fontId="92" fillId="0" borderId="1" xfId="0" applyFont="1" applyBorder="1" applyAlignment="1">
      <alignment horizontal="right"/>
    </xf>
    <xf numFmtId="0" fontId="93" fillId="0" borderId="0" xfId="0" applyFont="1"/>
    <xf numFmtId="0" fontId="93" fillId="0" borderId="0" xfId="0" applyFont="1" applyAlignment="1">
      <alignment horizontal="center"/>
    </xf>
    <xf numFmtId="0" fontId="94" fillId="0" borderId="0" xfId="0" applyFont="1"/>
    <xf numFmtId="0" fontId="95" fillId="0" borderId="1" xfId="0" applyFont="1" applyBorder="1" applyAlignment="1">
      <alignment horizontal="center"/>
    </xf>
    <xf numFmtId="0" fontId="94" fillId="0" borderId="1" xfId="0" applyFont="1" applyBorder="1"/>
    <xf numFmtId="0" fontId="96" fillId="0" borderId="0" xfId="0" applyFont="1"/>
    <xf numFmtId="0" fontId="97" fillId="0" borderId="1" xfId="0" applyFont="1" applyFill="1" applyBorder="1" applyAlignment="1">
      <alignment horizontal="center"/>
    </xf>
    <xf numFmtId="0" fontId="96" fillId="0" borderId="1" xfId="0" applyFont="1" applyBorder="1"/>
    <xf numFmtId="0" fontId="7" fillId="0" borderId="0" xfId="0" applyFont="1" applyBorder="1" applyAlignment="1">
      <alignment horizontal="center"/>
    </xf>
    <xf numFmtId="0" fontId="98" fillId="0" borderId="1" xfId="0" applyFont="1" applyBorder="1"/>
    <xf numFmtId="0" fontId="99" fillId="0" borderId="1" xfId="0" applyFont="1" applyBorder="1"/>
    <xf numFmtId="0" fontId="94" fillId="0" borderId="0" xfId="0" applyFont="1" applyAlignment="1">
      <alignment horizontal="center"/>
    </xf>
    <xf numFmtId="0" fontId="96" fillId="0" borderId="0" xfId="0" applyFont="1" applyAlignment="1">
      <alignment horizontal="center"/>
    </xf>
    <xf numFmtId="0" fontId="102" fillId="0" borderId="0" xfId="0" applyFont="1" applyAlignment="1">
      <alignment horizontal="center"/>
    </xf>
    <xf numFmtId="0" fontId="100" fillId="0" borderId="0" xfId="0" applyFont="1" applyAlignment="1">
      <alignment horizontal="center"/>
    </xf>
    <xf numFmtId="0" fontId="101" fillId="0" borderId="0" xfId="0" applyFont="1" applyAlignment="1">
      <alignment horizontal="center"/>
    </xf>
    <xf numFmtId="0" fontId="8" fillId="0" borderId="0" xfId="0" applyFont="1" applyAlignment="1">
      <alignment horizontal="center"/>
    </xf>
    <xf numFmtId="0" fontId="53" fillId="0" borderId="0" xfId="0" applyFont="1" applyBorder="1" applyAlignment="1">
      <alignment horizontal="center" vertical="center" wrapText="1"/>
    </xf>
    <xf numFmtId="0" fontId="53" fillId="0" borderId="0" xfId="0" applyFont="1" applyBorder="1" applyAlignment="1">
      <alignment vertical="center" wrapText="1"/>
    </xf>
    <xf numFmtId="166" fontId="48" fillId="0" borderId="0" xfId="0" applyNumberFormat="1" applyFont="1" applyFill="1" applyBorder="1"/>
    <xf numFmtId="0" fontId="6" fillId="0" borderId="0" xfId="0" applyFont="1" applyFill="1" applyBorder="1" applyAlignment="1">
      <alignment horizontal="center" vertical="center"/>
    </xf>
    <xf numFmtId="0" fontId="10" fillId="0" borderId="0" xfId="0" applyFont="1" applyFill="1" applyBorder="1" applyAlignment="1">
      <alignment vertical="center"/>
    </xf>
    <xf numFmtId="0" fontId="0" fillId="0" borderId="0" xfId="0" applyFill="1" applyBorder="1"/>
    <xf numFmtId="0" fontId="5" fillId="0" borderId="0" xfId="5"/>
    <xf numFmtId="0" fontId="5" fillId="0" borderId="1" xfId="5" applyBorder="1" applyAlignment="1">
      <alignment horizontal="center"/>
    </xf>
    <xf numFmtId="10" fontId="5" fillId="0" borderId="1" xfId="5" applyNumberFormat="1" applyBorder="1" applyAlignment="1">
      <alignment horizontal="center"/>
    </xf>
    <xf numFmtId="0" fontId="5" fillId="0" borderId="2" xfId="5" applyBorder="1" applyAlignment="1">
      <alignment horizontal="center"/>
    </xf>
    <xf numFmtId="10" fontId="5" fillId="0" borderId="2" xfId="5" applyNumberFormat="1" applyBorder="1" applyAlignment="1">
      <alignment horizontal="center"/>
    </xf>
    <xf numFmtId="0" fontId="5" fillId="0" borderId="37" xfId="5" applyBorder="1"/>
    <xf numFmtId="0" fontId="5" fillId="0" borderId="19" xfId="5" applyFill="1" applyBorder="1" applyAlignment="1">
      <alignment horizontal="center"/>
    </xf>
    <xf numFmtId="0" fontId="7" fillId="0" borderId="35" xfId="0" applyFont="1" applyBorder="1"/>
    <xf numFmtId="0" fontId="0" fillId="0" borderId="7" xfId="0" applyBorder="1"/>
    <xf numFmtId="0" fontId="0" fillId="0" borderId="8" xfId="0" applyBorder="1"/>
    <xf numFmtId="0" fontId="0" fillId="0" borderId="6" xfId="0" applyBorder="1"/>
    <xf numFmtId="0" fontId="0" fillId="0" borderId="12" xfId="0" applyBorder="1"/>
    <xf numFmtId="0" fontId="6" fillId="0" borderId="6" xfId="0" applyFont="1" applyBorder="1"/>
    <xf numFmtId="0" fontId="10" fillId="0" borderId="40" xfId="0" applyFont="1" applyBorder="1" applyAlignment="1">
      <alignment horizontal="center" vertical="center" wrapText="1"/>
    </xf>
    <xf numFmtId="3" fontId="0" fillId="4" borderId="40" xfId="0" applyNumberFormat="1" applyFill="1" applyBorder="1" applyAlignment="1">
      <alignment horizontal="center" vertical="center"/>
    </xf>
    <xf numFmtId="3" fontId="0" fillId="5" borderId="40" xfId="0" applyNumberFormat="1" applyFill="1" applyBorder="1" applyAlignment="1">
      <alignment horizontal="center" vertical="center"/>
    </xf>
    <xf numFmtId="3" fontId="0" fillId="6" borderId="40" xfId="0" applyNumberFormat="1" applyFill="1" applyBorder="1" applyAlignment="1">
      <alignment horizontal="center" vertical="center"/>
    </xf>
    <xf numFmtId="1" fontId="0" fillId="7" borderId="40" xfId="0" applyNumberFormat="1" applyFill="1" applyBorder="1" applyAlignment="1">
      <alignment horizontal="center" vertical="center"/>
    </xf>
    <xf numFmtId="1" fontId="0" fillId="8" borderId="40" xfId="0" applyNumberFormat="1" applyFill="1" applyBorder="1" applyAlignment="1">
      <alignment horizontal="center" vertical="center"/>
    </xf>
    <xf numFmtId="0" fontId="7" fillId="9" borderId="42" xfId="0" applyFont="1" applyFill="1" applyBorder="1" applyAlignment="1">
      <alignment horizontal="center" vertical="center"/>
    </xf>
    <xf numFmtId="3" fontId="7" fillId="9" borderId="42" xfId="0" applyNumberFormat="1" applyFont="1" applyFill="1" applyBorder="1" applyAlignment="1">
      <alignment horizontal="center" vertical="center"/>
    </xf>
    <xf numFmtId="3" fontId="7" fillId="9" borderId="43" xfId="0" applyNumberFormat="1" applyFont="1" applyFill="1" applyBorder="1" applyAlignment="1">
      <alignment horizontal="center" vertical="center"/>
    </xf>
    <xf numFmtId="0" fontId="0" fillId="0" borderId="10" xfId="0" applyBorder="1"/>
    <xf numFmtId="0" fontId="6" fillId="0" borderId="13" xfId="0" applyFont="1" applyBorder="1" applyAlignment="1">
      <alignment horizontal="center"/>
    </xf>
    <xf numFmtId="0" fontId="6" fillId="0" borderId="13" xfId="0" applyFont="1" applyFill="1" applyBorder="1"/>
    <xf numFmtId="0" fontId="0" fillId="0" borderId="18" xfId="0" applyBorder="1"/>
    <xf numFmtId="0" fontId="0" fillId="0" borderId="4" xfId="0" applyBorder="1"/>
    <xf numFmtId="0" fontId="10" fillId="10" borderId="0" xfId="0" applyFont="1" applyFill="1" applyBorder="1" applyAlignment="1">
      <alignment vertical="center" wrapText="1"/>
    </xf>
    <xf numFmtId="0" fontId="6" fillId="0" borderId="44" xfId="0" applyFont="1" applyBorder="1"/>
    <xf numFmtId="0" fontId="6" fillId="0" borderId="23" xfId="0" applyFont="1" applyBorder="1"/>
    <xf numFmtId="0" fontId="0" fillId="0" borderId="2" xfId="0" applyBorder="1"/>
    <xf numFmtId="3" fontId="7" fillId="4" borderId="1" xfId="0" applyNumberFormat="1" applyFont="1" applyFill="1" applyBorder="1" applyAlignment="1">
      <alignment horizontal="center" vertical="center"/>
    </xf>
    <xf numFmtId="0" fontId="7" fillId="0" borderId="6" xfId="0" applyFont="1" applyBorder="1"/>
    <xf numFmtId="1" fontId="48" fillId="7" borderId="1" xfId="0" applyNumberFormat="1" applyFont="1" applyFill="1" applyBorder="1" applyAlignment="1">
      <alignment horizontal="center" vertical="center"/>
    </xf>
    <xf numFmtId="0" fontId="106" fillId="10" borderId="0" xfId="0" applyFont="1" applyFill="1" applyBorder="1" applyAlignment="1">
      <alignment vertical="center"/>
    </xf>
    <xf numFmtId="0" fontId="107" fillId="0" borderId="0" xfId="0" applyFont="1" applyBorder="1"/>
    <xf numFmtId="0" fontId="51" fillId="0" borderId="29" xfId="0" applyFont="1" applyBorder="1"/>
    <xf numFmtId="0" fontId="0" fillId="0" borderId="13" xfId="0" applyBorder="1" applyAlignment="1">
      <alignment horizontal="center"/>
    </xf>
    <xf numFmtId="3" fontId="7" fillId="4" borderId="13" xfId="0" applyNumberFormat="1" applyFont="1" applyFill="1" applyBorder="1" applyAlignment="1">
      <alignment horizontal="center" vertical="center"/>
    </xf>
    <xf numFmtId="0" fontId="0" fillId="0" borderId="45" xfId="0" applyBorder="1"/>
    <xf numFmtId="0" fontId="6" fillId="0" borderId="40" xfId="0" applyFont="1" applyBorder="1" applyAlignment="1">
      <alignment horizontal="center"/>
    </xf>
    <xf numFmtId="3" fontId="0" fillId="4" borderId="41" xfId="0" applyNumberFormat="1" applyFill="1" applyBorder="1" applyAlignment="1">
      <alignment horizontal="center" vertical="center"/>
    </xf>
    <xf numFmtId="3" fontId="0" fillId="5" borderId="41" xfId="0" applyNumberFormat="1" applyFill="1" applyBorder="1" applyAlignment="1">
      <alignment horizontal="center" vertical="center"/>
    </xf>
    <xf numFmtId="3" fontId="0" fillId="6" borderId="41" xfId="0" applyNumberFormat="1" applyFill="1" applyBorder="1" applyAlignment="1">
      <alignment horizontal="center" vertical="center"/>
    </xf>
    <xf numFmtId="1" fontId="48" fillId="7" borderId="41" xfId="0" applyNumberFormat="1" applyFont="1" applyFill="1" applyBorder="1" applyAlignment="1">
      <alignment horizontal="center" vertical="center"/>
    </xf>
    <xf numFmtId="3" fontId="7" fillId="4" borderId="46" xfId="0" applyNumberFormat="1" applyFont="1" applyFill="1" applyBorder="1" applyAlignment="1">
      <alignment horizontal="center" vertical="center"/>
    </xf>
    <xf numFmtId="0" fontId="16" fillId="0" borderId="47" xfId="0" applyFont="1" applyBorder="1"/>
    <xf numFmtId="3" fontId="16" fillId="0" borderId="48" xfId="0" applyNumberFormat="1" applyFont="1" applyBorder="1"/>
    <xf numFmtId="0" fontId="7" fillId="0" borderId="41" xfId="0" applyFont="1" applyBorder="1" applyAlignment="1">
      <alignment horizontal="center"/>
    </xf>
    <xf numFmtId="0" fontId="11" fillId="0" borderId="1" xfId="0" applyFont="1" applyBorder="1" applyAlignment="1">
      <alignment horizontal="center" vertical="center" wrapText="1"/>
    </xf>
    <xf numFmtId="0" fontId="11" fillId="0" borderId="40" xfId="0" applyFont="1" applyBorder="1" applyAlignment="1">
      <alignment horizontal="center" vertical="center" wrapText="1"/>
    </xf>
    <xf numFmtId="0" fontId="6" fillId="0" borderId="9" xfId="0" applyFont="1" applyBorder="1"/>
    <xf numFmtId="1" fontId="0" fillId="0" borderId="10" xfId="0" applyNumberFormat="1" applyBorder="1"/>
    <xf numFmtId="0" fontId="10" fillId="0" borderId="0" xfId="0" applyFont="1" applyBorder="1" applyAlignment="1">
      <alignment vertical="center" wrapText="1"/>
    </xf>
    <xf numFmtId="0" fontId="10" fillId="0" borderId="0" xfId="0" applyFont="1" applyBorder="1" applyAlignment="1">
      <alignment horizontal="right" vertical="center" wrapText="1"/>
    </xf>
    <xf numFmtId="0" fontId="10" fillId="0" borderId="0" xfId="0" applyFont="1" applyBorder="1" applyAlignment="1">
      <alignment vertical="center"/>
    </xf>
    <xf numFmtId="0" fontId="42" fillId="0" borderId="0" xfId="0" applyFont="1" applyFill="1" applyBorder="1" applyAlignment="1">
      <alignment vertical="center" wrapText="1"/>
    </xf>
    <xf numFmtId="0" fontId="41" fillId="0" borderId="0" xfId="0" applyFont="1" applyFill="1" applyBorder="1" applyAlignment="1">
      <alignment vertical="center" wrapText="1"/>
    </xf>
    <xf numFmtId="0" fontId="7" fillId="0" borderId="0" xfId="0" applyFont="1" applyFill="1" applyBorder="1" applyAlignment="1">
      <alignment horizontal="center"/>
    </xf>
    <xf numFmtId="0" fontId="0" fillId="0" borderId="19" xfId="0" applyFill="1" applyBorder="1"/>
    <xf numFmtId="0" fontId="0" fillId="0" borderId="0" xfId="0" applyFill="1" applyBorder="1"/>
    <xf numFmtId="0" fontId="0" fillId="0" borderId="29" xfId="0" applyBorder="1" applyAlignment="1">
      <alignment horizontal="center" vertical="center" wrapText="1"/>
    </xf>
    <xf numFmtId="0" fontId="0" fillId="0" borderId="4" xfId="0" applyBorder="1" applyAlignment="1">
      <alignment horizontal="center" vertical="center" wrapText="1"/>
    </xf>
    <xf numFmtId="0" fontId="7" fillId="0" borderId="1" xfId="0" applyFont="1" applyBorder="1" applyAlignment="1">
      <alignment horizontal="center"/>
    </xf>
    <xf numFmtId="0" fontId="17" fillId="0" borderId="0" xfId="0" applyFont="1" applyFill="1" applyBorder="1" applyAlignment="1">
      <alignment horizontal="center" vertical="center"/>
    </xf>
    <xf numFmtId="0" fontId="34" fillId="0" borderId="0" xfId="0" applyFont="1" applyFill="1" applyBorder="1" applyAlignment="1">
      <alignment horizontal="left" vertical="center"/>
    </xf>
    <xf numFmtId="0" fontId="0" fillId="3" borderId="0" xfId="0" applyFill="1" applyBorder="1"/>
    <xf numFmtId="0" fontId="0" fillId="3" borderId="0" xfId="0" applyFill="1" applyBorder="1" applyAlignment="1">
      <alignment horizontal="center" vertical="center" wrapText="1"/>
    </xf>
    <xf numFmtId="0" fontId="0" fillId="0" borderId="0" xfId="0" applyBorder="1" applyAlignment="1">
      <alignment horizontal="center" vertical="center" wrapText="1"/>
    </xf>
    <xf numFmtId="0" fontId="6"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0" fontId="6" fillId="0" borderId="0" xfId="0" applyFont="1" applyBorder="1" applyAlignment="1">
      <alignment horizontal="center"/>
    </xf>
    <xf numFmtId="0" fontId="48" fillId="3" borderId="0" xfId="0" applyFont="1" applyFill="1" applyBorder="1"/>
    <xf numFmtId="0" fontId="0" fillId="10" borderId="0" xfId="0" applyFill="1" applyBorder="1"/>
    <xf numFmtId="0" fontId="104" fillId="0" borderId="0" xfId="0" applyFont="1" applyBorder="1" applyAlignment="1">
      <alignment vertical="center"/>
    </xf>
    <xf numFmtId="0" fontId="103" fillId="0" borderId="0" xfId="0" applyFont="1" applyBorder="1" applyAlignment="1">
      <alignment vertical="center"/>
    </xf>
    <xf numFmtId="0" fontId="0" fillId="0" borderId="0" xfId="0" applyBorder="1" applyAlignment="1">
      <alignment vertical="center"/>
    </xf>
    <xf numFmtId="0" fontId="7" fillId="10" borderId="0" xfId="0" applyFont="1" applyFill="1" applyBorder="1" applyAlignment="1">
      <alignment horizontal="right"/>
    </xf>
    <xf numFmtId="1" fontId="0" fillId="10" borderId="0" xfId="0" applyNumberFormat="1" applyFill="1" applyBorder="1"/>
    <xf numFmtId="0" fontId="104" fillId="0" borderId="0" xfId="0" applyFont="1" applyBorder="1" applyAlignment="1">
      <alignment horizontal="left" vertical="center" indent="4"/>
    </xf>
    <xf numFmtId="0" fontId="103" fillId="0" borderId="0" xfId="0" applyFont="1" applyBorder="1"/>
    <xf numFmtId="0" fontId="7" fillId="3" borderId="19" xfId="0" applyFont="1" applyFill="1" applyBorder="1"/>
    <xf numFmtId="0" fontId="0" fillId="3" borderId="19" xfId="0" applyFill="1" applyBorder="1"/>
    <xf numFmtId="0" fontId="7" fillId="4" borderId="19" xfId="0" applyFont="1" applyFill="1" applyBorder="1"/>
    <xf numFmtId="0" fontId="7" fillId="5" borderId="19" xfId="0" applyFont="1" applyFill="1" applyBorder="1"/>
    <xf numFmtId="0" fontId="7" fillId="6" borderId="19" xfId="0" applyFont="1" applyFill="1" applyBorder="1"/>
    <xf numFmtId="0" fontId="0" fillId="7" borderId="19" xfId="0" applyFill="1" applyBorder="1"/>
    <xf numFmtId="0" fontId="0" fillId="8" borderId="19" xfId="0" applyFill="1" applyBorder="1"/>
    <xf numFmtId="0" fontId="7" fillId="10" borderId="19" xfId="0" applyFont="1" applyFill="1" applyBorder="1"/>
    <xf numFmtId="0" fontId="0" fillId="10" borderId="19" xfId="0" applyFill="1" applyBorder="1"/>
    <xf numFmtId="0" fontId="7" fillId="0" borderId="32" xfId="0" applyFont="1" applyBorder="1"/>
    <xf numFmtId="0" fontId="7" fillId="0" borderId="42" xfId="0" applyFont="1" applyBorder="1"/>
    <xf numFmtId="0" fontId="10" fillId="10" borderId="19" xfId="0" applyFont="1" applyFill="1" applyBorder="1" applyAlignment="1">
      <alignment vertical="center"/>
    </xf>
    <xf numFmtId="0" fontId="10" fillId="0" borderId="19" xfId="0" applyFont="1" applyBorder="1" applyAlignment="1">
      <alignment vertical="center"/>
    </xf>
    <xf numFmtId="0" fontId="0" fillId="0" borderId="19" xfId="0" applyBorder="1" applyAlignment="1">
      <alignment horizontal="center"/>
    </xf>
    <xf numFmtId="0" fontId="53" fillId="0" borderId="19" xfId="0" applyFont="1" applyBorder="1" applyAlignment="1">
      <alignment horizontal="center" vertical="center" wrapText="1"/>
    </xf>
    <xf numFmtId="0" fontId="56" fillId="0" borderId="19" xfId="0" applyFont="1" applyBorder="1" applyAlignment="1">
      <alignment horizontal="left" vertical="center"/>
    </xf>
    <xf numFmtId="0" fontId="6" fillId="0" borderId="19" xfId="0" applyFont="1" applyBorder="1" applyAlignment="1">
      <alignment horizontal="center"/>
    </xf>
    <xf numFmtId="0" fontId="62" fillId="0" borderId="19" xfId="0" applyFont="1" applyBorder="1" applyAlignment="1">
      <alignment horizontal="center"/>
    </xf>
    <xf numFmtId="0" fontId="68" fillId="0" borderId="19" xfId="0" applyFont="1" applyFill="1" applyBorder="1" applyAlignment="1">
      <alignment horizontal="left" vertical="center"/>
    </xf>
    <xf numFmtId="0" fontId="0" fillId="0" borderId="19" xfId="0" applyFont="1" applyBorder="1"/>
    <xf numFmtId="0" fontId="0" fillId="0" borderId="19" xfId="0" applyFill="1" applyBorder="1" applyAlignment="1">
      <alignment horizontal="left" vertical="center"/>
    </xf>
    <xf numFmtId="0" fontId="6" fillId="0" borderId="19" xfId="0" applyFont="1" applyFill="1" applyBorder="1" applyAlignment="1">
      <alignment horizontal="left" vertical="center"/>
    </xf>
    <xf numFmtId="0" fontId="17" fillId="0" borderId="0" xfId="0" applyFont="1" applyFill="1" applyBorder="1" applyAlignment="1">
      <alignment horizontal="left" vertical="center"/>
    </xf>
    <xf numFmtId="49" fontId="22" fillId="0" borderId="0" xfId="0" applyNumberFormat="1" applyFont="1" applyFill="1" applyBorder="1" applyAlignment="1">
      <alignment horizontal="left" vertical="top" indent="3"/>
    </xf>
    <xf numFmtId="49" fontId="33" fillId="0" borderId="0" xfId="0" applyNumberFormat="1" applyFont="1" applyFill="1" applyBorder="1" applyAlignment="1">
      <alignment horizontal="center" vertical="center"/>
    </xf>
    <xf numFmtId="49" fontId="33" fillId="0" borderId="0" xfId="0" applyNumberFormat="1" applyFont="1" applyFill="1" applyBorder="1" applyAlignment="1">
      <alignment horizontal="left" vertical="top" indent="3"/>
    </xf>
    <xf numFmtId="49" fontId="108" fillId="0" borderId="0" xfId="0" applyNumberFormat="1" applyFont="1" applyFill="1" applyBorder="1" applyAlignment="1">
      <alignment horizontal="center" vertical="center"/>
    </xf>
    <xf numFmtId="0" fontId="42" fillId="0" borderId="0" xfId="0" applyFont="1" applyFill="1" applyBorder="1" applyAlignment="1">
      <alignment horizontal="center" vertical="center" wrapText="1"/>
    </xf>
    <xf numFmtId="49" fontId="109" fillId="0" borderId="0" xfId="0" applyNumberFormat="1" applyFont="1" applyFill="1" applyBorder="1" applyAlignment="1">
      <alignment horizontal="center" vertical="center"/>
    </xf>
    <xf numFmtId="49" fontId="40" fillId="0" borderId="0" xfId="0" applyNumberFormat="1" applyFont="1" applyFill="1" applyBorder="1" applyAlignment="1">
      <alignment horizontal="left" vertical="top" indent="3"/>
    </xf>
    <xf numFmtId="0" fontId="39" fillId="0" borderId="0" xfId="0" applyFont="1" applyFill="1" applyBorder="1"/>
    <xf numFmtId="0" fontId="39" fillId="0" borderId="0" xfId="0" applyFont="1" applyFill="1" applyBorder="1" applyAlignment="1">
      <alignment horizontal="center" vertical="top" wrapText="1"/>
    </xf>
    <xf numFmtId="0" fontId="10" fillId="0" borderId="0" xfId="0" applyFont="1" applyFill="1" applyBorder="1" applyAlignment="1">
      <alignment horizontal="left" vertical="top"/>
    </xf>
    <xf numFmtId="2" fontId="10" fillId="0" borderId="0" xfId="0" applyNumberFormat="1" applyFont="1" applyFill="1" applyBorder="1"/>
    <xf numFmtId="0" fontId="39" fillId="0" borderId="1" xfId="0" applyFont="1" applyFill="1" applyBorder="1" applyAlignment="1">
      <alignment horizontal="center" vertical="top" wrapText="1"/>
    </xf>
    <xf numFmtId="1" fontId="12" fillId="0" borderId="0" xfId="0" applyNumberFormat="1" applyFont="1" applyFill="1" applyBorder="1"/>
    <xf numFmtId="49" fontId="109" fillId="0" borderId="0" xfId="0" applyNumberFormat="1" applyFont="1" applyFill="1" applyBorder="1" applyAlignment="1">
      <alignment horizontal="left" vertical="top" indent="3"/>
    </xf>
    <xf numFmtId="2" fontId="110" fillId="0" borderId="0" xfId="0" applyNumberFormat="1" applyFont="1" applyFill="1" applyBorder="1" applyAlignment="1">
      <alignment horizontal="center"/>
    </xf>
    <xf numFmtId="49" fontId="16" fillId="0" borderId="0" xfId="0" applyNumberFormat="1" applyFont="1" applyFill="1" applyBorder="1" applyAlignment="1">
      <alignment horizontal="center" vertical="center"/>
    </xf>
    <xf numFmtId="2" fontId="11" fillId="0" borderId="0" xfId="0" applyNumberFormat="1" applyFont="1" applyFill="1" applyBorder="1"/>
    <xf numFmtId="0" fontId="10" fillId="0" borderId="1" xfId="0" applyFont="1" applyFill="1" applyBorder="1" applyAlignment="1">
      <alignment horizontal="center"/>
    </xf>
    <xf numFmtId="0" fontId="10" fillId="0" borderId="0" xfId="0" applyFont="1" applyFill="1" applyBorder="1" applyAlignment="1">
      <alignment horizontal="left" vertical="center"/>
    </xf>
    <xf numFmtId="0" fontId="10" fillId="0" borderId="17" xfId="0" applyFont="1" applyFill="1" applyBorder="1"/>
    <xf numFmtId="0" fontId="10" fillId="0" borderId="17" xfId="0" applyFont="1" applyFill="1" applyBorder="1" applyAlignment="1">
      <alignment horizontal="center"/>
    </xf>
    <xf numFmtId="0" fontId="10" fillId="0" borderId="5" xfId="0" applyFont="1" applyFill="1" applyBorder="1" applyAlignment="1">
      <alignment horizontal="center"/>
    </xf>
    <xf numFmtId="0" fontId="10" fillId="0" borderId="15" xfId="0" applyFont="1" applyFill="1" applyBorder="1" applyAlignment="1">
      <alignment vertical="top"/>
    </xf>
    <xf numFmtId="0" fontId="10" fillId="0" borderId="13" xfId="0" applyFont="1" applyFill="1" applyBorder="1"/>
    <xf numFmtId="0" fontId="111" fillId="0" borderId="15" xfId="0" applyFont="1" applyFill="1" applyBorder="1"/>
    <xf numFmtId="0" fontId="10" fillId="0" borderId="15" xfId="0" applyFont="1" applyFill="1" applyBorder="1"/>
    <xf numFmtId="0" fontId="10" fillId="0" borderId="16" xfId="0" applyFont="1" applyFill="1" applyBorder="1"/>
    <xf numFmtId="0" fontId="10" fillId="0" borderId="13" xfId="0" applyFont="1" applyFill="1" applyBorder="1" applyAlignment="1">
      <alignment horizontal="center"/>
    </xf>
    <xf numFmtId="0" fontId="10" fillId="0" borderId="0" xfId="0" applyFont="1" applyFill="1" applyBorder="1" applyAlignment="1">
      <alignment vertical="top"/>
    </xf>
    <xf numFmtId="0" fontId="10" fillId="0" borderId="23" xfId="0" applyFont="1" applyFill="1" applyBorder="1"/>
    <xf numFmtId="0" fontId="112" fillId="0" borderId="0" xfId="0" applyFont="1" applyFill="1" applyBorder="1"/>
    <xf numFmtId="0" fontId="10" fillId="0" borderId="20" xfId="0" applyFont="1" applyFill="1" applyBorder="1"/>
    <xf numFmtId="0" fontId="10" fillId="0" borderId="23" xfId="0" applyFont="1" applyFill="1" applyBorder="1" applyAlignment="1">
      <alignment horizontal="center"/>
    </xf>
    <xf numFmtId="0" fontId="10" fillId="0" borderId="17" xfId="0" applyFont="1" applyFill="1" applyBorder="1" applyAlignment="1">
      <alignment vertical="top"/>
    </xf>
    <xf numFmtId="0" fontId="10" fillId="0" borderId="2" xfId="0" applyFont="1" applyFill="1" applyBorder="1"/>
    <xf numFmtId="0" fontId="113" fillId="0" borderId="17" xfId="2" applyFont="1" applyFill="1" applyBorder="1"/>
    <xf numFmtId="0" fontId="10" fillId="0" borderId="5" xfId="0" applyFont="1" applyFill="1" applyBorder="1"/>
    <xf numFmtId="0" fontId="10" fillId="0" borderId="16" xfId="0" applyFont="1" applyFill="1" applyBorder="1" applyAlignment="1">
      <alignment vertical="top"/>
    </xf>
    <xf numFmtId="0" fontId="10" fillId="0" borderId="14" xfId="0" applyFont="1" applyFill="1" applyBorder="1" applyAlignment="1">
      <alignment vertical="top"/>
    </xf>
    <xf numFmtId="0" fontId="10" fillId="0" borderId="19" xfId="0" applyFont="1" applyFill="1" applyBorder="1"/>
    <xf numFmtId="49" fontId="40" fillId="0" borderId="0" xfId="0" applyNumberFormat="1" applyFont="1" applyFill="1" applyBorder="1" applyAlignment="1">
      <alignment vertical="top"/>
    </xf>
    <xf numFmtId="0" fontId="114" fillId="0" borderId="19" xfId="0" applyFont="1" applyFill="1" applyBorder="1"/>
    <xf numFmtId="49" fontId="10" fillId="0" borderId="0" xfId="0" applyNumberFormat="1" applyFont="1" applyFill="1" applyBorder="1" applyAlignment="1">
      <alignment vertical="top"/>
    </xf>
    <xf numFmtId="49" fontId="10" fillId="0" borderId="19" xfId="0" applyNumberFormat="1" applyFont="1" applyFill="1" applyBorder="1"/>
    <xf numFmtId="0" fontId="114" fillId="0" borderId="0" xfId="0" applyFont="1" applyFill="1" applyBorder="1"/>
    <xf numFmtId="0" fontId="10" fillId="0" borderId="20" xfId="0" applyFont="1" applyFill="1" applyBorder="1" applyAlignment="1">
      <alignment horizontal="center"/>
    </xf>
    <xf numFmtId="0" fontId="11" fillId="0" borderId="19" xfId="0" applyFont="1" applyFill="1" applyBorder="1"/>
    <xf numFmtId="0" fontId="10" fillId="0" borderId="24" xfId="0" applyFont="1" applyFill="1" applyBorder="1" applyAlignment="1">
      <alignment horizontal="center"/>
    </xf>
    <xf numFmtId="1" fontId="10" fillId="0" borderId="24" xfId="0" applyNumberFormat="1" applyFont="1" applyFill="1" applyBorder="1" applyAlignment="1">
      <alignment horizontal="center"/>
    </xf>
    <xf numFmtId="0" fontId="11" fillId="0" borderId="24" xfId="0" applyFont="1" applyFill="1" applyBorder="1" applyAlignment="1">
      <alignment horizontal="center"/>
    </xf>
    <xf numFmtId="0" fontId="11" fillId="0" borderId="0" xfId="0" applyFont="1" applyFill="1" applyBorder="1"/>
    <xf numFmtId="0" fontId="10" fillId="0" borderId="19" xfId="0" applyFont="1" applyFill="1" applyBorder="1" applyAlignment="1">
      <alignment horizontal="center"/>
    </xf>
    <xf numFmtId="0" fontId="11" fillId="0" borderId="19" xfId="0" applyFont="1" applyFill="1" applyBorder="1" applyAlignment="1">
      <alignment horizontal="left"/>
    </xf>
    <xf numFmtId="0" fontId="11" fillId="0" borderId="23" xfId="0" applyFont="1" applyFill="1" applyBorder="1" applyAlignment="1">
      <alignment horizontal="center"/>
    </xf>
    <xf numFmtId="3" fontId="11" fillId="0" borderId="24" xfId="0" applyNumberFormat="1" applyFont="1" applyFill="1" applyBorder="1" applyAlignment="1">
      <alignment horizontal="center"/>
    </xf>
    <xf numFmtId="0" fontId="90" fillId="0" borderId="0" xfId="0" applyFont="1" applyFill="1" applyBorder="1"/>
    <xf numFmtId="165" fontId="11" fillId="0" borderId="24" xfId="0" applyNumberFormat="1" applyFont="1" applyFill="1" applyBorder="1" applyAlignment="1">
      <alignment horizontal="center"/>
    </xf>
    <xf numFmtId="49" fontId="40" fillId="0" borderId="17" xfId="0" applyNumberFormat="1" applyFont="1" applyFill="1" applyBorder="1" applyAlignment="1">
      <alignment horizontal="left" vertical="top" indent="3"/>
    </xf>
    <xf numFmtId="49" fontId="10" fillId="0" borderId="3" xfId="0" applyNumberFormat="1" applyFont="1" applyFill="1" applyBorder="1"/>
    <xf numFmtId="0" fontId="10" fillId="0" borderId="3" xfId="0" applyFont="1" applyFill="1" applyBorder="1" applyAlignment="1">
      <alignment horizontal="center"/>
    </xf>
    <xf numFmtId="0" fontId="10" fillId="0" borderId="2" xfId="0" applyFont="1" applyFill="1" applyBorder="1" applyAlignment="1">
      <alignment horizontal="center"/>
    </xf>
    <xf numFmtId="0" fontId="0" fillId="0" borderId="0" xfId="0" applyFill="1" applyAlignment="1" applyProtection="1"/>
    <xf numFmtId="0" fontId="42" fillId="0" borderId="0" xfId="0" applyFont="1" applyFill="1" applyBorder="1" applyAlignment="1">
      <alignment vertical="center" wrapText="1"/>
    </xf>
    <xf numFmtId="0" fontId="41" fillId="0" borderId="0" xfId="0" applyFont="1" applyFill="1" applyBorder="1" applyAlignment="1">
      <alignment vertical="center" wrapText="1"/>
    </xf>
    <xf numFmtId="0" fontId="10" fillId="0" borderId="18" xfId="0" applyFont="1" applyFill="1" applyBorder="1"/>
    <xf numFmtId="0" fontId="7" fillId="0" borderId="0" xfId="0" applyFont="1" applyFill="1" applyBorder="1" applyAlignment="1">
      <alignment horizontal="center"/>
    </xf>
    <xf numFmtId="0" fontId="6" fillId="0" borderId="29" xfId="0" applyFont="1" applyFill="1" applyBorder="1"/>
    <xf numFmtId="0" fontId="0" fillId="0" borderId="0" xfId="0" applyFill="1" applyBorder="1"/>
    <xf numFmtId="0" fontId="0" fillId="0" borderId="17" xfId="0" applyFill="1" applyBorder="1" applyAlignment="1" applyProtection="1"/>
    <xf numFmtId="0" fontId="0" fillId="11" borderId="0" xfId="0" applyFill="1" applyAlignment="1" applyProtection="1">
      <alignment horizontal="center" vertical="center"/>
    </xf>
    <xf numFmtId="0" fontId="91" fillId="11" borderId="0" xfId="0" applyFont="1" applyFill="1" applyAlignment="1" applyProtection="1">
      <alignment horizontal="center" vertical="center"/>
    </xf>
    <xf numFmtId="0" fontId="0" fillId="0" borderId="5" xfId="0" applyFill="1" applyBorder="1" applyAlignment="1" applyProtection="1"/>
    <xf numFmtId="0" fontId="0" fillId="0" borderId="3" xfId="0" applyFill="1" applyBorder="1" applyAlignment="1" applyProtection="1"/>
    <xf numFmtId="0" fontId="0" fillId="0" borderId="0" xfId="0" applyFill="1" applyBorder="1" applyAlignment="1"/>
    <xf numFmtId="0" fontId="7" fillId="0" borderId="0" xfId="0" applyFont="1" applyFill="1" applyBorder="1" applyAlignment="1" applyProtection="1">
      <alignment horizontal="left" indent="1"/>
      <protection locked="0"/>
    </xf>
    <xf numFmtId="49" fontId="108" fillId="0" borderId="0" xfId="0" applyNumberFormat="1" applyFont="1" applyFill="1" applyBorder="1" applyAlignment="1">
      <alignment horizontal="center"/>
    </xf>
    <xf numFmtId="0" fontId="34" fillId="0" borderId="0" xfId="0" applyFont="1" applyFill="1" applyBorder="1" applyAlignment="1">
      <alignment horizontal="left"/>
    </xf>
    <xf numFmtId="0" fontId="0" fillId="11" borderId="0" xfId="0" applyFill="1" applyAlignment="1" applyProtection="1">
      <alignment horizontal="left"/>
    </xf>
    <xf numFmtId="165" fontId="12" fillId="0" borderId="0" xfId="0" applyNumberFormat="1" applyFont="1" applyFill="1" applyBorder="1"/>
    <xf numFmtId="3" fontId="12" fillId="0" borderId="0" xfId="0" applyNumberFormat="1" applyFont="1" applyFill="1" applyBorder="1"/>
    <xf numFmtId="0" fontId="0" fillId="12" borderId="0" xfId="0" applyFill="1" applyBorder="1"/>
    <xf numFmtId="1" fontId="42" fillId="0" borderId="0" xfId="0" applyNumberFormat="1" applyFont="1" applyFill="1" applyBorder="1" applyAlignment="1">
      <alignment horizontal="right" vertical="center" wrapText="1"/>
    </xf>
    <xf numFmtId="1" fontId="41" fillId="0" borderId="0" xfId="0" applyNumberFormat="1" applyFont="1" applyFill="1" applyBorder="1" applyAlignment="1">
      <alignment horizontal="right" vertical="center" wrapText="1"/>
    </xf>
    <xf numFmtId="1" fontId="41" fillId="12" borderId="0" xfId="0" applyNumberFormat="1" applyFont="1" applyFill="1" applyBorder="1" applyAlignment="1">
      <alignment horizontal="right" vertical="center" wrapText="1"/>
    </xf>
    <xf numFmtId="0" fontId="7" fillId="0" borderId="0" xfId="0" applyFont="1" applyFill="1" applyBorder="1" applyAlignment="1">
      <alignment horizontal="left"/>
    </xf>
    <xf numFmtId="3" fontId="16" fillId="13" borderId="48" xfId="0" applyNumberFormat="1" applyFont="1" applyFill="1" applyBorder="1"/>
    <xf numFmtId="0" fontId="115" fillId="0" borderId="1" xfId="0" applyFont="1" applyFill="1" applyBorder="1"/>
    <xf numFmtId="1" fontId="10" fillId="0" borderId="13" xfId="0" applyNumberFormat="1" applyFont="1" applyFill="1" applyBorder="1"/>
    <xf numFmtId="0" fontId="39" fillId="0" borderId="2" xfId="0" applyFont="1" applyFill="1" applyBorder="1" applyAlignment="1">
      <alignment horizontal="center" vertical="top" wrapText="1"/>
    </xf>
    <xf numFmtId="1" fontId="10" fillId="0" borderId="18" xfId="0" applyNumberFormat="1" applyFont="1" applyFill="1" applyBorder="1"/>
    <xf numFmtId="4" fontId="0" fillId="4" borderId="1" xfId="0" applyNumberFormat="1" applyFill="1" applyBorder="1" applyAlignment="1">
      <alignment horizontal="center" vertical="center"/>
    </xf>
    <xf numFmtId="1" fontId="7" fillId="8" borderId="41" xfId="0" applyNumberFormat="1" applyFont="1" applyFill="1" applyBorder="1" applyAlignment="1">
      <alignment horizontal="center" vertical="center"/>
    </xf>
    <xf numFmtId="1" fontId="7" fillId="8" borderId="1" xfId="0" applyNumberFormat="1" applyFont="1" applyFill="1" applyBorder="1" applyAlignment="1">
      <alignment horizontal="center" vertical="center"/>
    </xf>
    <xf numFmtId="166" fontId="7" fillId="8" borderId="1" xfId="0" applyNumberFormat="1" applyFont="1" applyFill="1" applyBorder="1" applyAlignment="1">
      <alignment horizontal="center" vertical="center"/>
    </xf>
    <xf numFmtId="2" fontId="7" fillId="8" borderId="1" xfId="0" applyNumberFormat="1" applyFont="1" applyFill="1" applyBorder="1" applyAlignment="1">
      <alignment horizontal="center" vertical="center"/>
    </xf>
    <xf numFmtId="0" fontId="51" fillId="0" borderId="0" xfId="0" applyFont="1"/>
    <xf numFmtId="0" fontId="0" fillId="0" borderId="0" xfId="0" applyFont="1" applyFill="1" applyBorder="1"/>
    <xf numFmtId="0" fontId="45" fillId="0" borderId="0" xfId="0" applyFont="1" applyFill="1" applyBorder="1" applyAlignment="1">
      <alignment horizontal="left"/>
    </xf>
    <xf numFmtId="2" fontId="6" fillId="0" borderId="1" xfId="0" applyNumberFormat="1" applyFont="1" applyFill="1" applyBorder="1"/>
    <xf numFmtId="3" fontId="7" fillId="13" borderId="0" xfId="0" applyNumberFormat="1" applyFont="1" applyFill="1" applyBorder="1"/>
    <xf numFmtId="0" fontId="7" fillId="13" borderId="1" xfId="0" applyFont="1" applyFill="1" applyBorder="1"/>
    <xf numFmtId="0" fontId="0" fillId="0" borderId="0" xfId="0" applyFill="1" applyBorder="1"/>
    <xf numFmtId="0" fontId="0" fillId="0" borderId="0" xfId="0" applyProtection="1">
      <protection locked="0"/>
    </xf>
    <xf numFmtId="0" fontId="56" fillId="3" borderId="0" xfId="0" applyFont="1" applyFill="1" applyBorder="1" applyProtection="1">
      <protection locked="0"/>
    </xf>
    <xf numFmtId="0" fontId="7" fillId="0" borderId="0" xfId="0" applyFont="1" applyAlignment="1" applyProtection="1">
      <alignment horizontal="center"/>
      <protection locked="0"/>
    </xf>
    <xf numFmtId="0" fontId="0" fillId="3" borderId="0" xfId="0" applyFill="1" applyBorder="1" applyProtection="1">
      <protection locked="0"/>
    </xf>
    <xf numFmtId="1" fontId="6" fillId="3" borderId="0" xfId="0" applyNumberFormat="1" applyFont="1" applyFill="1" applyBorder="1" applyProtection="1">
      <protection locked="0"/>
    </xf>
    <xf numFmtId="0" fontId="12" fillId="3" borderId="0" xfId="0" applyFont="1" applyFill="1" applyBorder="1" applyAlignment="1" applyProtection="1">
      <alignment horizontal="left" vertical="center"/>
      <protection locked="0"/>
    </xf>
    <xf numFmtId="3" fontId="56" fillId="3" borderId="0" xfId="0" applyNumberFormat="1" applyFont="1" applyFill="1" applyBorder="1" applyAlignment="1" applyProtection="1">
      <alignment horizontal="left" vertical="center"/>
      <protection locked="0"/>
    </xf>
    <xf numFmtId="3" fontId="56" fillId="3" borderId="0" xfId="0" applyNumberFormat="1" applyFont="1" applyFill="1" applyBorder="1" applyAlignment="1" applyProtection="1">
      <alignment horizontal="right" vertical="top" shrinkToFit="1"/>
      <protection locked="0"/>
    </xf>
    <xf numFmtId="0" fontId="0" fillId="3" borderId="0" xfId="0" applyFill="1" applyProtection="1">
      <protection locked="0"/>
    </xf>
    <xf numFmtId="0" fontId="7" fillId="3" borderId="0" xfId="0" applyFont="1" applyFill="1" applyAlignment="1" applyProtection="1">
      <alignment horizontal="center"/>
      <protection locked="0"/>
    </xf>
    <xf numFmtId="0" fontId="58" fillId="3" borderId="0" xfId="0" applyFont="1" applyFill="1" applyAlignment="1" applyProtection="1">
      <alignment horizontal="center" vertical="center" wrapText="1"/>
      <protection locked="0"/>
    </xf>
    <xf numFmtId="49" fontId="56" fillId="3" borderId="0" xfId="0" applyNumberFormat="1" applyFont="1" applyFill="1" applyBorder="1" applyAlignment="1" applyProtection="1">
      <alignment horizontal="left" vertical="center"/>
      <protection locked="0"/>
    </xf>
    <xf numFmtId="0" fontId="6" fillId="3" borderId="0" xfId="0" applyFont="1" applyFill="1" applyProtection="1">
      <protection locked="0"/>
    </xf>
    <xf numFmtId="49" fontId="33" fillId="0" borderId="0" xfId="0" applyNumberFormat="1"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Border="1" applyAlignment="1"/>
    <xf numFmtId="0" fontId="0" fillId="0" borderId="20" xfId="0" applyFill="1" applyBorder="1" applyAlignment="1"/>
    <xf numFmtId="0" fontId="0" fillId="0" borderId="0" xfId="0" applyFill="1" applyAlignment="1"/>
    <xf numFmtId="0" fontId="0" fillId="0" borderId="14" xfId="0" applyBorder="1" applyAlignment="1">
      <alignment vertical="top"/>
    </xf>
    <xf numFmtId="0" fontId="0" fillId="0" borderId="13" xfId="0" applyBorder="1"/>
    <xf numFmtId="0" fontId="23" fillId="0" borderId="15" xfId="0" applyFont="1" applyBorder="1"/>
    <xf numFmtId="0" fontId="0" fillId="0" borderId="15" xfId="0" applyBorder="1"/>
    <xf numFmtId="0" fontId="0" fillId="0" borderId="16" xfId="0" applyBorder="1"/>
    <xf numFmtId="0" fontId="0" fillId="0" borderId="19" xfId="0" applyBorder="1" applyAlignment="1">
      <alignment vertical="top"/>
    </xf>
    <xf numFmtId="0" fontId="0" fillId="0" borderId="23" xfId="0" applyBorder="1"/>
    <xf numFmtId="0" fontId="24" fillId="0" borderId="0" xfId="0" applyFont="1" applyBorder="1"/>
    <xf numFmtId="0" fontId="0" fillId="0" borderId="20" xfId="0" applyBorder="1"/>
    <xf numFmtId="0" fontId="0" fillId="0" borderId="3" xfId="0" applyBorder="1" applyAlignment="1">
      <alignment vertical="top"/>
    </xf>
    <xf numFmtId="0" fontId="25" fillId="0" borderId="17" xfId="2" applyBorder="1"/>
    <xf numFmtId="0" fontId="0" fillId="0" borderId="17" xfId="0" applyBorder="1"/>
    <xf numFmtId="0" fontId="0" fillId="0" borderId="5" xfId="0" applyBorder="1"/>
    <xf numFmtId="0" fontId="0" fillId="0" borderId="1" xfId="0" applyBorder="1" applyAlignment="1">
      <alignment vertical="top"/>
    </xf>
    <xf numFmtId="49" fontId="22" fillId="0" borderId="19" xfId="0" applyNumberFormat="1" applyFont="1" applyBorder="1" applyAlignment="1">
      <alignment vertical="top"/>
    </xf>
    <xf numFmtId="49" fontId="22" fillId="0" borderId="23" xfId="0" applyNumberFormat="1" applyFont="1" applyBorder="1"/>
    <xf numFmtId="0" fontId="22" fillId="0" borderId="19" xfId="0" applyFont="1" applyBorder="1" applyAlignment="1">
      <alignment vertical="top"/>
    </xf>
    <xf numFmtId="49" fontId="0" fillId="0" borderId="19" xfId="0" applyNumberFormat="1" applyBorder="1" applyAlignment="1">
      <alignment vertical="top"/>
    </xf>
    <xf numFmtId="49" fontId="0" fillId="0" borderId="23" xfId="0" applyNumberFormat="1" applyBorder="1"/>
    <xf numFmtId="0" fontId="0" fillId="0" borderId="23" xfId="0" applyBorder="1" applyAlignment="1">
      <alignment horizontal="center"/>
    </xf>
    <xf numFmtId="49" fontId="0" fillId="0" borderId="2" xfId="0" applyNumberFormat="1" applyBorder="1" applyAlignment="1">
      <alignment vertical="top"/>
    </xf>
    <xf numFmtId="0" fontId="0" fillId="0" borderId="3" xfId="0" applyBorder="1"/>
    <xf numFmtId="0" fontId="0" fillId="0" borderId="24" xfId="0" applyBorder="1"/>
    <xf numFmtId="0" fontId="0" fillId="0" borderId="0" xfId="0" applyAlignment="1">
      <alignment vertical="top"/>
    </xf>
    <xf numFmtId="0" fontId="0" fillId="0" borderId="0" xfId="0" applyBorder="1" applyAlignment="1">
      <alignment vertical="top"/>
    </xf>
    <xf numFmtId="0" fontId="22" fillId="0" borderId="23" xfId="0" applyFont="1" applyBorder="1"/>
    <xf numFmtId="49" fontId="0" fillId="0" borderId="19" xfId="0" applyNumberFormat="1" applyFont="1" applyBorder="1" applyAlignment="1">
      <alignment vertical="top"/>
    </xf>
    <xf numFmtId="0" fontId="4" fillId="0" borderId="0" xfId="6" applyFill="1"/>
    <xf numFmtId="0" fontId="0" fillId="0" borderId="0" xfId="0" applyFill="1" applyBorder="1" applyAlignment="1" applyProtection="1">
      <protection locked="0"/>
    </xf>
    <xf numFmtId="0" fontId="0" fillId="10" borderId="0" xfId="0" applyFill="1" applyProtection="1">
      <protection locked="0"/>
    </xf>
    <xf numFmtId="0" fontId="0" fillId="0" borderId="0" xfId="0" applyProtection="1"/>
    <xf numFmtId="0" fontId="56" fillId="3" borderId="8" xfId="0" applyFont="1" applyFill="1" applyBorder="1" applyAlignment="1" applyProtection="1">
      <alignment horizontal="left" vertical="center"/>
      <protection locked="0"/>
    </xf>
    <xf numFmtId="0" fontId="7" fillId="3" borderId="7" xfId="0" applyFont="1" applyFill="1" applyBorder="1" applyAlignment="1" applyProtection="1">
      <alignment horizontal="center"/>
      <protection locked="0"/>
    </xf>
    <xf numFmtId="0" fontId="7" fillId="3" borderId="0" xfId="0" applyFont="1" applyFill="1" applyBorder="1" applyAlignment="1" applyProtection="1">
      <alignment horizontal="center"/>
      <protection locked="0"/>
    </xf>
    <xf numFmtId="0" fontId="0" fillId="0" borderId="0" xfId="0" applyFill="1" applyBorder="1" applyAlignment="1" applyProtection="1"/>
    <xf numFmtId="0" fontId="0" fillId="0" borderId="20" xfId="0" applyFill="1" applyBorder="1" applyAlignment="1" applyProtection="1"/>
    <xf numFmtId="0" fontId="56" fillId="0" borderId="0" xfId="0" applyFont="1" applyFill="1" applyBorder="1" applyAlignment="1" applyProtection="1">
      <protection locked="0"/>
    </xf>
    <xf numFmtId="0" fontId="0" fillId="0" borderId="20" xfId="0" applyFill="1" applyBorder="1" applyAlignment="1" applyProtection="1">
      <protection locked="0"/>
    </xf>
    <xf numFmtId="0" fontId="0" fillId="0" borderId="19" xfId="0" applyFill="1" applyBorder="1" applyAlignment="1" applyProtection="1">
      <protection locked="0"/>
    </xf>
    <xf numFmtId="0" fontId="0" fillId="0" borderId="91" xfId="0" applyFill="1" applyBorder="1" applyAlignment="1" applyProtection="1"/>
    <xf numFmtId="0" fontId="10" fillId="0" borderId="91" xfId="0" applyFont="1" applyBorder="1" applyAlignment="1" applyProtection="1">
      <alignment vertical="center" wrapText="1"/>
    </xf>
    <xf numFmtId="0" fontId="11" fillId="0" borderId="91" xfId="0" applyFont="1" applyFill="1" applyBorder="1" applyAlignment="1" applyProtection="1"/>
    <xf numFmtId="0" fontId="7" fillId="0" borderId="91" xfId="0" applyFont="1" applyFill="1" applyBorder="1" applyAlignment="1" applyProtection="1"/>
    <xf numFmtId="0" fontId="0" fillId="0" borderId="93" xfId="0" applyFill="1" applyBorder="1" applyAlignment="1" applyProtection="1"/>
    <xf numFmtId="0" fontId="10" fillId="0" borderId="0" xfId="0" applyFont="1" applyBorder="1" applyAlignment="1" applyProtection="1">
      <alignment vertical="center" wrapText="1"/>
      <protection locked="0"/>
    </xf>
    <xf numFmtId="0" fontId="0" fillId="0" borderId="0" xfId="0" applyAlignment="1" applyProtection="1">
      <alignment vertical="top"/>
    </xf>
    <xf numFmtId="0" fontId="12" fillId="3" borderId="6" xfId="0" applyFont="1" applyFill="1" applyBorder="1" applyProtection="1">
      <protection locked="0"/>
    </xf>
    <xf numFmtId="0" fontId="117" fillId="3" borderId="0" xfId="0" applyFont="1" applyFill="1" applyBorder="1" applyProtection="1">
      <protection locked="0"/>
    </xf>
    <xf numFmtId="0" fontId="0" fillId="15" borderId="0" xfId="0" applyFill="1" applyBorder="1" applyProtection="1">
      <protection locked="0"/>
    </xf>
    <xf numFmtId="0" fontId="12" fillId="3" borderId="6" xfId="0" applyFont="1" applyFill="1" applyBorder="1" applyProtection="1"/>
    <xf numFmtId="0" fontId="56" fillId="3" borderId="0" xfId="0" applyFont="1" applyFill="1" applyBorder="1" applyProtection="1"/>
    <xf numFmtId="0" fontId="7" fillId="3" borderId="0" xfId="0" applyFont="1" applyFill="1" applyAlignment="1" applyProtection="1">
      <alignment horizontal="center"/>
    </xf>
    <xf numFmtId="0" fontId="0" fillId="3" borderId="0" xfId="0" applyFill="1" applyProtection="1"/>
    <xf numFmtId="0" fontId="58" fillId="3" borderId="0" xfId="0" applyFont="1" applyFill="1" applyAlignment="1" applyProtection="1">
      <alignment horizontal="center" vertical="center" wrapText="1"/>
    </xf>
    <xf numFmtId="0" fontId="12" fillId="3" borderId="35" xfId="0" applyFont="1" applyFill="1" applyBorder="1" applyProtection="1"/>
    <xf numFmtId="0" fontId="56" fillId="3" borderId="7" xfId="0" applyFont="1" applyFill="1" applyBorder="1" applyProtection="1"/>
    <xf numFmtId="0" fontId="7" fillId="3" borderId="7" xfId="0" applyFont="1" applyFill="1" applyBorder="1" applyAlignment="1" applyProtection="1">
      <alignment horizontal="center"/>
    </xf>
    <xf numFmtId="0" fontId="0" fillId="3" borderId="7" xfId="0" applyFill="1" applyBorder="1" applyProtection="1"/>
    <xf numFmtId="0" fontId="58" fillId="3" borderId="7" xfId="0" applyFont="1" applyFill="1" applyBorder="1" applyAlignment="1" applyProtection="1">
      <alignment horizontal="center" vertical="center" wrapText="1"/>
    </xf>
    <xf numFmtId="0" fontId="0" fillId="3" borderId="8" xfId="0" applyFill="1" applyBorder="1" applyProtection="1"/>
    <xf numFmtId="0" fontId="7" fillId="3" borderId="6" xfId="0" applyFont="1" applyFill="1" applyBorder="1" applyProtection="1"/>
    <xf numFmtId="0" fontId="7" fillId="3" borderId="0" xfId="0" applyFont="1" applyFill="1" applyBorder="1" applyProtection="1"/>
    <xf numFmtId="0" fontId="7" fillId="3" borderId="12" xfId="0" applyFont="1" applyFill="1" applyBorder="1" applyProtection="1"/>
    <xf numFmtId="0" fontId="62" fillId="3" borderId="0" xfId="0" applyFont="1" applyFill="1" applyBorder="1" applyProtection="1"/>
    <xf numFmtId="0" fontId="8" fillId="3" borderId="12" xfId="0" applyFont="1" applyFill="1" applyBorder="1" applyProtection="1"/>
    <xf numFmtId="0" fontId="0" fillId="3" borderId="25" xfId="0" applyFill="1" applyBorder="1" applyProtection="1"/>
    <xf numFmtId="0" fontId="0" fillId="3" borderId="17" xfId="0" applyFill="1" applyBorder="1" applyProtection="1"/>
    <xf numFmtId="0" fontId="0" fillId="3" borderId="55" xfId="0" applyFill="1" applyBorder="1" applyProtection="1"/>
    <xf numFmtId="0" fontId="7" fillId="3" borderId="78" xfId="0" applyFont="1" applyFill="1" applyBorder="1" applyProtection="1"/>
    <xf numFmtId="0" fontId="7" fillId="2" borderId="57" xfId="0" applyFont="1" applyFill="1" applyBorder="1" applyProtection="1"/>
    <xf numFmtId="0" fontId="0" fillId="3" borderId="57" xfId="0" applyFill="1" applyBorder="1" applyProtection="1"/>
    <xf numFmtId="0" fontId="0" fillId="3" borderId="79" xfId="0" applyFill="1" applyBorder="1" applyProtection="1"/>
    <xf numFmtId="0" fontId="0" fillId="3" borderId="6" xfId="0" applyFill="1" applyBorder="1" applyProtection="1"/>
    <xf numFmtId="0" fontId="0" fillId="2" borderId="0" xfId="0" applyFont="1" applyFill="1" applyBorder="1" applyProtection="1"/>
    <xf numFmtId="0" fontId="0" fillId="2" borderId="0" xfId="0" applyFill="1" applyBorder="1" applyProtection="1"/>
    <xf numFmtId="0" fontId="0" fillId="3" borderId="0" xfId="0" applyFill="1" applyBorder="1" applyProtection="1"/>
    <xf numFmtId="0" fontId="0" fillId="2" borderId="0" xfId="0" applyFont="1" applyFill="1" applyBorder="1" applyAlignment="1" applyProtection="1">
      <alignment horizontal="center"/>
    </xf>
    <xf numFmtId="0" fontId="117" fillId="3" borderId="0" xfId="0" applyFont="1" applyFill="1" applyBorder="1" applyProtection="1"/>
    <xf numFmtId="0" fontId="0" fillId="3" borderId="12" xfId="0" applyFill="1" applyBorder="1" applyProtection="1"/>
    <xf numFmtId="3" fontId="6" fillId="2" borderId="0" xfId="4" applyNumberFormat="1" applyFont="1" applyFill="1" applyBorder="1" applyAlignment="1" applyProtection="1">
      <alignment horizontal="right"/>
    </xf>
    <xf numFmtId="0" fontId="0" fillId="3" borderId="6" xfId="0" applyFill="1" applyBorder="1" applyAlignment="1" applyProtection="1">
      <alignment horizontal="left"/>
    </xf>
    <xf numFmtId="0" fontId="0" fillId="2" borderId="0" xfId="0" applyFill="1" applyBorder="1" applyAlignment="1" applyProtection="1">
      <alignment horizontal="left"/>
    </xf>
    <xf numFmtId="0" fontId="0" fillId="3" borderId="0" xfId="0" applyFont="1" applyFill="1" applyBorder="1" applyProtection="1"/>
    <xf numFmtId="0" fontId="119" fillId="3" borderId="0" xfId="0" applyFont="1" applyFill="1" applyBorder="1" applyProtection="1"/>
    <xf numFmtId="0" fontId="0" fillId="3" borderId="6" xfId="0" applyFont="1" applyFill="1" applyBorder="1" applyProtection="1"/>
    <xf numFmtId="9" fontId="0" fillId="2" borderId="0" xfId="0" applyNumberFormat="1" applyFill="1" applyBorder="1" applyAlignment="1" applyProtection="1">
      <alignment horizontal="center"/>
    </xf>
    <xf numFmtId="0" fontId="7" fillId="3" borderId="58" xfId="0" applyFont="1" applyFill="1" applyBorder="1" applyProtection="1"/>
    <xf numFmtId="0" fontId="7" fillId="3" borderId="59" xfId="0" applyFont="1" applyFill="1" applyBorder="1" applyProtection="1"/>
    <xf numFmtId="0" fontId="0" fillId="3" borderId="60" xfId="0" applyFill="1" applyBorder="1" applyProtection="1"/>
    <xf numFmtId="0" fontId="0" fillId="3" borderId="59" xfId="0" applyFill="1" applyBorder="1" applyProtection="1"/>
    <xf numFmtId="0" fontId="7" fillId="3" borderId="61" xfId="0" applyFont="1" applyFill="1" applyBorder="1" applyProtection="1"/>
    <xf numFmtId="0" fontId="0" fillId="3" borderId="80" xfId="0" applyFill="1" applyBorder="1" applyProtection="1"/>
    <xf numFmtId="0" fontId="0" fillId="3" borderId="62" xfId="0" applyFill="1" applyBorder="1" applyAlignment="1" applyProtection="1">
      <alignment horizontal="right"/>
    </xf>
    <xf numFmtId="0" fontId="0" fillId="3" borderId="62" xfId="0" applyFill="1" applyBorder="1" applyProtection="1"/>
    <xf numFmtId="0" fontId="0" fillId="3" borderId="62" xfId="0" applyFill="1" applyBorder="1" applyAlignment="1" applyProtection="1">
      <alignment wrapText="1"/>
    </xf>
    <xf numFmtId="0" fontId="0" fillId="3" borderId="63" xfId="0" applyFill="1" applyBorder="1" applyProtection="1"/>
    <xf numFmtId="0" fontId="0" fillId="3" borderId="64" xfId="0" applyFill="1" applyBorder="1" applyProtection="1"/>
    <xf numFmtId="0" fontId="0" fillId="3" borderId="61" xfId="0" applyNumberFormat="1" applyFill="1" applyBorder="1" applyAlignment="1" applyProtection="1">
      <alignment wrapText="1"/>
    </xf>
    <xf numFmtId="2" fontId="0" fillId="3" borderId="65" xfId="0" applyNumberFormat="1" applyFont="1" applyFill="1" applyBorder="1" applyAlignment="1" applyProtection="1">
      <alignment horizontal="center" wrapText="1"/>
    </xf>
    <xf numFmtId="0" fontId="0" fillId="3" borderId="61" xfId="0" applyNumberFormat="1" applyFont="1" applyFill="1" applyBorder="1" applyAlignment="1" applyProtection="1">
      <alignment wrapText="1"/>
    </xf>
    <xf numFmtId="0" fontId="0" fillId="3" borderId="63" xfId="0" applyFill="1" applyBorder="1" applyAlignment="1" applyProtection="1">
      <alignment wrapText="1"/>
    </xf>
    <xf numFmtId="0" fontId="0" fillId="3" borderId="81" xfId="0" applyFont="1" applyFill="1" applyBorder="1" applyAlignment="1" applyProtection="1">
      <alignment wrapText="1"/>
    </xf>
    <xf numFmtId="0" fontId="0" fillId="3" borderId="6" xfId="0" applyFont="1" applyFill="1" applyBorder="1" applyAlignment="1" applyProtection="1">
      <alignment horizontal="right"/>
    </xf>
    <xf numFmtId="0" fontId="117" fillId="2" borderId="0" xfId="0" applyFont="1" applyFill="1" applyBorder="1" applyAlignment="1" applyProtection="1">
      <alignment horizontal="right"/>
    </xf>
    <xf numFmtId="0" fontId="117" fillId="2" borderId="0" xfId="0" applyFont="1" applyFill="1" applyBorder="1" applyProtection="1"/>
    <xf numFmtId="9" fontId="0" fillId="2" borderId="0" xfId="0" applyNumberFormat="1" applyFill="1" applyBorder="1" applyProtection="1"/>
    <xf numFmtId="168" fontId="6" fillId="2" borderId="66" xfId="4" applyNumberFormat="1" applyFont="1" applyFill="1" applyBorder="1" applyProtection="1"/>
    <xf numFmtId="3" fontId="0" fillId="3" borderId="58" xfId="0" applyNumberFormat="1" applyFill="1" applyBorder="1" applyAlignment="1" applyProtection="1">
      <alignment horizontal="right"/>
    </xf>
    <xf numFmtId="3" fontId="0" fillId="3" borderId="66" xfId="0" applyNumberFormat="1" applyFill="1" applyBorder="1" applyProtection="1"/>
    <xf numFmtId="0" fontId="0" fillId="2" borderId="58" xfId="0" applyFill="1" applyBorder="1" applyAlignment="1" applyProtection="1">
      <alignment horizontal="center"/>
    </xf>
    <xf numFmtId="0" fontId="0" fillId="2" borderId="67" xfId="0" applyFill="1" applyBorder="1" applyAlignment="1" applyProtection="1">
      <alignment horizontal="center"/>
    </xf>
    <xf numFmtId="3" fontId="0" fillId="3" borderId="0" xfId="0" applyNumberFormat="1" applyFill="1" applyBorder="1" applyProtection="1"/>
    <xf numFmtId="169" fontId="120" fillId="3" borderId="81" xfId="1" applyNumberFormat="1" applyFont="1" applyFill="1" applyBorder="1" applyAlignment="1" applyProtection="1">
      <alignment horizontal="right"/>
    </xf>
    <xf numFmtId="0" fontId="0" fillId="2" borderId="0" xfId="0" applyFill="1" applyBorder="1" applyAlignment="1" applyProtection="1">
      <alignment horizontal="right"/>
    </xf>
    <xf numFmtId="0" fontId="0" fillId="2" borderId="68" xfId="0" applyFill="1" applyBorder="1" applyAlignment="1" applyProtection="1">
      <alignment horizontal="center"/>
    </xf>
    <xf numFmtId="169" fontId="6" fillId="3" borderId="82" xfId="1" applyNumberFormat="1" applyFont="1" applyFill="1" applyBorder="1" applyAlignment="1" applyProtection="1">
      <alignment horizontal="right"/>
    </xf>
    <xf numFmtId="9" fontId="0" fillId="2" borderId="0" xfId="0" applyNumberFormat="1" applyFont="1" applyFill="1" applyBorder="1" applyProtection="1"/>
    <xf numFmtId="3" fontId="0" fillId="3" borderId="58" xfId="0" applyNumberFormat="1" applyFont="1" applyFill="1" applyBorder="1" applyAlignment="1" applyProtection="1">
      <alignment horizontal="right"/>
    </xf>
    <xf numFmtId="3" fontId="0" fillId="3" borderId="66" xfId="0" applyNumberFormat="1" applyFont="1" applyFill="1" applyBorder="1" applyProtection="1"/>
    <xf numFmtId="0" fontId="117" fillId="3" borderId="67" xfId="0" applyFont="1" applyFill="1" applyBorder="1" applyProtection="1"/>
    <xf numFmtId="0" fontId="117" fillId="3" borderId="68" xfId="0" applyFont="1" applyFill="1" applyBorder="1" applyProtection="1"/>
    <xf numFmtId="0" fontId="0" fillId="3" borderId="6" xfId="0" applyFill="1" applyBorder="1" applyAlignment="1" applyProtection="1">
      <alignment horizontal="right"/>
    </xf>
    <xf numFmtId="0" fontId="0" fillId="3" borderId="67" xfId="0" applyFill="1" applyBorder="1" applyProtection="1"/>
    <xf numFmtId="0" fontId="0" fillId="3" borderId="68" xfId="0" applyFill="1" applyBorder="1" applyProtection="1"/>
    <xf numFmtId="169" fontId="6" fillId="3" borderId="83" xfId="1" applyNumberFormat="1" applyFont="1" applyFill="1" applyBorder="1" applyAlignment="1" applyProtection="1">
      <alignment horizontal="right"/>
    </xf>
    <xf numFmtId="0" fontId="0" fillId="3" borderId="78" xfId="0" applyFill="1" applyBorder="1" applyAlignment="1" applyProtection="1">
      <alignment horizontal="right"/>
    </xf>
    <xf numFmtId="3" fontId="0" fillId="3" borderId="69" xfId="0" applyNumberFormat="1" applyFill="1" applyBorder="1" applyProtection="1"/>
    <xf numFmtId="3" fontId="0" fillId="3" borderId="70" xfId="0" applyNumberFormat="1" applyFill="1" applyBorder="1" applyProtection="1"/>
    <xf numFmtId="0" fontId="117" fillId="3" borderId="71" xfId="0" applyFont="1" applyFill="1" applyBorder="1" applyAlignment="1" applyProtection="1">
      <alignment horizontal="right"/>
    </xf>
    <xf numFmtId="0" fontId="0" fillId="3" borderId="71" xfId="0" applyFont="1" applyFill="1" applyBorder="1" applyProtection="1"/>
    <xf numFmtId="1" fontId="0" fillId="3" borderId="71" xfId="0" applyNumberFormat="1" applyFill="1" applyBorder="1" applyProtection="1"/>
    <xf numFmtId="169" fontId="6" fillId="3" borderId="84" xfId="1" applyNumberFormat="1" applyFont="1" applyFill="1" applyBorder="1" applyProtection="1"/>
    <xf numFmtId="0" fontId="0" fillId="3" borderId="85" xfId="0" applyFill="1" applyBorder="1" applyAlignment="1" applyProtection="1">
      <alignment horizontal="right"/>
    </xf>
    <xf numFmtId="0" fontId="0" fillId="3" borderId="72" xfId="0" applyFill="1" applyBorder="1" applyProtection="1"/>
    <xf numFmtId="3" fontId="0" fillId="3" borderId="73" xfId="0" applyNumberFormat="1" applyFill="1" applyBorder="1" applyProtection="1"/>
    <xf numFmtId="3" fontId="0" fillId="3" borderId="74" xfId="0" applyNumberFormat="1" applyFill="1" applyBorder="1" applyProtection="1"/>
    <xf numFmtId="3" fontId="0" fillId="3" borderId="75" xfId="0" applyNumberFormat="1" applyFill="1" applyBorder="1" applyProtection="1"/>
    <xf numFmtId="0" fontId="117" fillId="3" borderId="76" xfId="0" applyFont="1" applyFill="1" applyBorder="1" applyAlignment="1" applyProtection="1">
      <alignment horizontal="right"/>
    </xf>
    <xf numFmtId="0" fontId="0" fillId="3" borderId="72" xfId="0" applyFont="1" applyFill="1" applyBorder="1" applyProtection="1"/>
    <xf numFmtId="1" fontId="0" fillId="3" borderId="77" xfId="0" applyNumberFormat="1" applyFill="1" applyBorder="1" applyProtection="1"/>
    <xf numFmtId="169" fontId="6" fillId="3" borderId="86" xfId="1" applyNumberFormat="1" applyFont="1" applyFill="1" applyBorder="1" applyProtection="1"/>
    <xf numFmtId="0" fontId="7" fillId="3" borderId="87" xfId="0" applyFont="1" applyFill="1" applyBorder="1" applyAlignment="1" applyProtection="1">
      <alignment horizontal="left"/>
    </xf>
    <xf numFmtId="0" fontId="7" fillId="3" borderId="88" xfId="0" applyFont="1" applyFill="1" applyBorder="1" applyProtection="1"/>
    <xf numFmtId="0" fontId="7" fillId="3" borderId="89" xfId="0" applyFont="1" applyFill="1" applyBorder="1" applyProtection="1"/>
    <xf numFmtId="0" fontId="12" fillId="3" borderId="0" xfId="0" applyFont="1" applyFill="1" applyBorder="1" applyProtection="1"/>
    <xf numFmtId="0" fontId="56" fillId="3" borderId="6" xfId="0" applyFont="1" applyFill="1" applyBorder="1" applyProtection="1"/>
    <xf numFmtId="0" fontId="7" fillId="3" borderId="0" xfId="0" applyFont="1" applyFill="1" applyBorder="1" applyAlignment="1" applyProtection="1">
      <alignment horizontal="center"/>
    </xf>
    <xf numFmtId="0" fontId="58" fillId="3" borderId="0" xfId="0" applyFont="1" applyFill="1" applyBorder="1" applyAlignment="1" applyProtection="1">
      <alignment horizontal="center" vertical="center" wrapText="1"/>
    </xf>
    <xf numFmtId="0" fontId="0" fillId="15" borderId="6" xfId="0" applyFill="1" applyBorder="1" applyProtection="1"/>
    <xf numFmtId="0" fontId="0" fillId="15" borderId="6" xfId="0" applyFill="1" applyBorder="1" applyAlignment="1" applyProtection="1">
      <alignment horizontal="left"/>
    </xf>
    <xf numFmtId="0" fontId="6" fillId="15" borderId="6" xfId="0" applyFont="1" applyFill="1" applyBorder="1" applyProtection="1"/>
    <xf numFmtId="0" fontId="0" fillId="15" borderId="45" xfId="0" applyFill="1" applyBorder="1" applyProtection="1"/>
    <xf numFmtId="0" fontId="6" fillId="15" borderId="6" xfId="0" applyFont="1" applyFill="1" applyBorder="1" applyAlignment="1" applyProtection="1">
      <alignment horizontal="right"/>
    </xf>
    <xf numFmtId="0" fontId="0" fillId="15" borderId="6" xfId="0" applyFill="1" applyBorder="1" applyAlignment="1" applyProtection="1">
      <alignment horizontal="right"/>
    </xf>
    <xf numFmtId="0" fontId="0" fillId="15" borderId="26" xfId="0" applyFill="1" applyBorder="1" applyAlignment="1" applyProtection="1">
      <alignment horizontal="right"/>
    </xf>
    <xf numFmtId="0" fontId="0" fillId="15" borderId="53" xfId="0" applyFill="1" applyBorder="1" applyAlignment="1" applyProtection="1">
      <alignment horizontal="right"/>
    </xf>
    <xf numFmtId="0" fontId="7" fillId="15" borderId="56" xfId="0" applyFont="1" applyFill="1" applyBorder="1" applyAlignment="1" applyProtection="1">
      <alignment horizontal="left"/>
    </xf>
    <xf numFmtId="0" fontId="0" fillId="15" borderId="0" xfId="0" applyFill="1" applyBorder="1" applyProtection="1"/>
    <xf numFmtId="0" fontId="0" fillId="15" borderId="17" xfId="0" applyFill="1" applyBorder="1" applyProtection="1"/>
    <xf numFmtId="0" fontId="6" fillId="15" borderId="0" xfId="0" applyFont="1" applyFill="1" applyBorder="1" applyProtection="1"/>
    <xf numFmtId="0" fontId="119" fillId="15" borderId="0" xfId="0" applyFont="1" applyFill="1" applyBorder="1" applyProtection="1"/>
    <xf numFmtId="3" fontId="0" fillId="15" borderId="23" xfId="0" applyNumberFormat="1" applyFill="1" applyBorder="1" applyProtection="1"/>
    <xf numFmtId="3" fontId="0" fillId="15" borderId="51" xfId="0" applyNumberFormat="1" applyFill="1" applyBorder="1" applyProtection="1"/>
    <xf numFmtId="3" fontId="0" fillId="15" borderId="30" xfId="0" applyNumberFormat="1" applyFill="1" applyBorder="1" applyProtection="1"/>
    <xf numFmtId="3" fontId="0" fillId="15" borderId="28" xfId="0" applyNumberFormat="1" applyFill="1" applyBorder="1" applyProtection="1"/>
    <xf numFmtId="3" fontId="6" fillId="13" borderId="31" xfId="0" applyNumberFormat="1" applyFont="1" applyFill="1" applyBorder="1" applyProtection="1"/>
    <xf numFmtId="0" fontId="0" fillId="15" borderId="12" xfId="0" applyFill="1" applyBorder="1" applyProtection="1"/>
    <xf numFmtId="0" fontId="6" fillId="15" borderId="50" xfId="0" applyFont="1" applyFill="1" applyBorder="1" applyAlignment="1" applyProtection="1">
      <alignment wrapText="1"/>
    </xf>
    <xf numFmtId="0" fontId="117" fillId="15" borderId="0" xfId="0" applyFont="1" applyFill="1" applyBorder="1" applyProtection="1"/>
    <xf numFmtId="0" fontId="117" fillId="15" borderId="47" xfId="0" applyFont="1" applyFill="1" applyBorder="1" applyAlignment="1" applyProtection="1">
      <alignment horizontal="right"/>
    </xf>
    <xf numFmtId="0" fontId="6" fillId="15" borderId="54" xfId="0" applyFont="1" applyFill="1" applyBorder="1" applyProtection="1"/>
    <xf numFmtId="1" fontId="0" fillId="15" borderId="48" xfId="0" applyNumberFormat="1" applyFill="1" applyBorder="1" applyProtection="1"/>
    <xf numFmtId="0" fontId="7" fillId="15" borderId="21" xfId="0" applyFont="1" applyFill="1" applyBorder="1" applyProtection="1"/>
    <xf numFmtId="169" fontId="6" fillId="15" borderId="52" xfId="1" applyNumberFormat="1" applyFont="1" applyFill="1" applyBorder="1" applyProtection="1"/>
    <xf numFmtId="169" fontId="6" fillId="15" borderId="36" xfId="1" applyNumberFormat="1" applyFont="1" applyFill="1" applyBorder="1" applyProtection="1"/>
    <xf numFmtId="0" fontId="7" fillId="15" borderId="22" xfId="0" applyFont="1" applyFill="1" applyBorder="1" applyProtection="1"/>
    <xf numFmtId="0" fontId="0" fillId="15" borderId="27" xfId="0" applyFill="1" applyBorder="1" applyProtection="1"/>
    <xf numFmtId="0" fontId="0" fillId="15" borderId="54" xfId="0" applyFill="1" applyBorder="1" applyProtection="1"/>
    <xf numFmtId="3" fontId="0" fillId="15" borderId="3" xfId="0" applyNumberFormat="1" applyFill="1" applyBorder="1" applyProtection="1"/>
    <xf numFmtId="3" fontId="0" fillId="15" borderId="2" xfId="0" applyNumberFormat="1" applyFill="1" applyBorder="1" applyProtection="1"/>
    <xf numFmtId="0" fontId="0" fillId="2" borderId="90" xfId="0" applyFill="1" applyBorder="1" applyAlignment="1" applyProtection="1">
      <alignment horizontal="center"/>
      <protection locked="0"/>
    </xf>
    <xf numFmtId="0" fontId="7" fillId="15" borderId="26" xfId="0" applyFont="1" applyFill="1" applyBorder="1" applyProtection="1"/>
    <xf numFmtId="0" fontId="7" fillId="15" borderId="27" xfId="0" applyFont="1" applyFill="1" applyBorder="1" applyProtection="1"/>
    <xf numFmtId="0" fontId="0" fillId="15" borderId="49" xfId="0" applyFill="1" applyBorder="1" applyProtection="1"/>
    <xf numFmtId="0" fontId="117" fillId="2" borderId="97" xfId="0" applyFont="1" applyFill="1" applyBorder="1" applyProtection="1"/>
    <xf numFmtId="0" fontId="0" fillId="2" borderId="97" xfId="0" applyFill="1" applyBorder="1" applyProtection="1"/>
    <xf numFmtId="0" fontId="7" fillId="15" borderId="92" xfId="0" applyFont="1" applyFill="1" applyBorder="1" applyProtection="1"/>
    <xf numFmtId="0" fontId="7" fillId="15" borderId="91" xfId="0" applyFont="1" applyFill="1" applyBorder="1" applyProtection="1"/>
    <xf numFmtId="0" fontId="0" fillId="15" borderId="93" xfId="0" applyFill="1" applyBorder="1" applyProtection="1"/>
    <xf numFmtId="0" fontId="0" fillId="15" borderId="91" xfId="0" applyFill="1" applyBorder="1" applyProtection="1"/>
    <xf numFmtId="0" fontId="7" fillId="15" borderId="90" xfId="0" applyFont="1" applyFill="1" applyBorder="1" applyProtection="1"/>
    <xf numFmtId="0" fontId="0" fillId="15" borderId="95" xfId="0" applyFill="1" applyBorder="1" applyAlignment="1" applyProtection="1">
      <alignment horizontal="right"/>
    </xf>
    <xf numFmtId="0" fontId="0" fillId="15" borderId="95" xfId="0" applyFill="1" applyBorder="1" applyProtection="1"/>
    <xf numFmtId="0" fontId="0" fillId="15" borderId="95" xfId="0" applyFill="1" applyBorder="1" applyAlignment="1" applyProtection="1">
      <alignment wrapText="1"/>
    </xf>
    <xf numFmtId="0" fontId="0" fillId="15" borderId="94" xfId="0" applyFill="1" applyBorder="1" applyProtection="1"/>
    <xf numFmtId="0" fontId="0" fillId="15" borderId="96" xfId="0" applyFill="1" applyBorder="1" applyProtection="1"/>
    <xf numFmtId="0" fontId="0" fillId="15" borderId="90" xfId="0" applyNumberFormat="1" applyFill="1" applyBorder="1" applyAlignment="1" applyProtection="1">
      <alignment wrapText="1"/>
    </xf>
    <xf numFmtId="2" fontId="6" fillId="15" borderId="90" xfId="0" applyNumberFormat="1" applyFont="1" applyFill="1" applyBorder="1" applyAlignment="1" applyProtection="1">
      <alignment horizontal="center" wrapText="1"/>
    </xf>
    <xf numFmtId="0" fontId="6" fillId="15" borderId="90" xfId="0" applyNumberFormat="1" applyFont="1" applyFill="1" applyBorder="1" applyAlignment="1" applyProtection="1">
      <alignment wrapText="1"/>
    </xf>
    <xf numFmtId="0" fontId="0" fillId="15" borderId="94" xfId="0" applyFill="1" applyBorder="1" applyAlignment="1" applyProtection="1">
      <alignment wrapText="1"/>
    </xf>
    <xf numFmtId="3" fontId="0" fillId="15" borderId="92" xfId="0" applyNumberFormat="1" applyFill="1" applyBorder="1" applyAlignment="1" applyProtection="1">
      <alignment horizontal="right"/>
    </xf>
    <xf numFmtId="3" fontId="6" fillId="15" borderId="92" xfId="0" applyNumberFormat="1" applyFont="1" applyFill="1" applyBorder="1" applyAlignment="1" applyProtection="1">
      <alignment horizontal="right"/>
    </xf>
    <xf numFmtId="0" fontId="0" fillId="0" borderId="17" xfId="0" applyFill="1" applyBorder="1" applyAlignment="1" applyProtection="1">
      <protection locked="0"/>
    </xf>
    <xf numFmtId="0" fontId="0" fillId="0" borderId="5" xfId="0" applyFill="1" applyBorder="1" applyAlignment="1" applyProtection="1">
      <protection locked="0"/>
    </xf>
    <xf numFmtId="0" fontId="10" fillId="0" borderId="0" xfId="0" applyFont="1" applyFill="1" applyBorder="1" applyAlignment="1" applyProtection="1">
      <alignment horizontal="left" vertical="center"/>
      <protection locked="0"/>
    </xf>
    <xf numFmtId="0" fontId="10" fillId="0" borderId="95" xfId="0" applyFont="1" applyFill="1" applyBorder="1" applyAlignment="1" applyProtection="1">
      <protection locked="0"/>
    </xf>
    <xf numFmtId="0" fontId="10" fillId="0" borderId="0" xfId="0" applyFont="1" applyFill="1" applyBorder="1" applyAlignment="1" applyProtection="1">
      <protection locked="0"/>
    </xf>
    <xf numFmtId="0" fontId="10" fillId="0" borderId="0" xfId="0" applyFont="1" applyFill="1" applyBorder="1" applyAlignment="1" applyProtection="1">
      <alignment horizontal="center" vertical="top"/>
      <protection locked="0"/>
    </xf>
    <xf numFmtId="0" fontId="10" fillId="0" borderId="17" xfId="0" applyFont="1" applyBorder="1" applyAlignment="1" applyProtection="1">
      <alignment vertical="center" wrapText="1"/>
      <protection locked="0"/>
    </xf>
    <xf numFmtId="0" fontId="10" fillId="0" borderId="0" xfId="0" applyFont="1" applyBorder="1" applyAlignment="1" applyProtection="1">
      <alignment horizontal="left" vertical="center" wrapText="1"/>
      <protection locked="0"/>
    </xf>
    <xf numFmtId="0" fontId="56" fillId="3" borderId="0" xfId="0" applyFont="1" applyFill="1" applyBorder="1" applyAlignment="1" applyProtection="1">
      <alignment horizontal="left" vertical="center"/>
      <protection locked="0"/>
    </xf>
    <xf numFmtId="0" fontId="7" fillId="13" borderId="27" xfId="0" applyFont="1" applyFill="1" applyBorder="1" applyProtection="1">
      <protection locked="0"/>
    </xf>
    <xf numFmtId="0" fontId="6" fillId="13" borderId="90" xfId="0" applyFont="1" applyFill="1" applyBorder="1" applyProtection="1">
      <protection locked="0"/>
    </xf>
    <xf numFmtId="0" fontId="118" fillId="13" borderId="90" xfId="0" applyFont="1" applyFill="1" applyBorder="1" applyProtection="1">
      <protection locked="0"/>
    </xf>
    <xf numFmtId="0" fontId="0" fillId="13" borderId="90" xfId="0" applyFill="1" applyBorder="1" applyAlignment="1" applyProtection="1">
      <alignment horizontal="left"/>
      <protection locked="0"/>
    </xf>
    <xf numFmtId="0" fontId="6" fillId="13" borderId="90" xfId="0" applyFont="1" applyFill="1" applyBorder="1" applyAlignment="1" applyProtection="1">
      <alignment horizontal="center"/>
      <protection locked="0"/>
    </xf>
    <xf numFmtId="0" fontId="10" fillId="3" borderId="6" xfId="0" applyFont="1" applyFill="1" applyBorder="1" applyAlignment="1" applyProtection="1">
      <alignment horizontal="left" indent="1"/>
    </xf>
    <xf numFmtId="0" fontId="10" fillId="3" borderId="9" xfId="0" applyFont="1" applyFill="1" applyBorder="1" applyAlignment="1" applyProtection="1">
      <alignment horizontal="left" indent="1"/>
    </xf>
    <xf numFmtId="0" fontId="12" fillId="3" borderId="56" xfId="0" applyFont="1" applyFill="1" applyBorder="1" applyProtection="1"/>
    <xf numFmtId="0" fontId="56" fillId="3" borderId="21" xfId="0" applyFont="1" applyFill="1" applyBorder="1" applyProtection="1">
      <protection locked="0"/>
    </xf>
    <xf numFmtId="0" fontId="7" fillId="3" borderId="21" xfId="0" applyFont="1" applyFill="1" applyBorder="1" applyAlignment="1" applyProtection="1">
      <alignment horizontal="center"/>
      <protection locked="0"/>
    </xf>
    <xf numFmtId="0" fontId="56" fillId="3" borderId="21" xfId="0" applyFont="1" applyFill="1" applyBorder="1" applyAlignment="1" applyProtection="1">
      <alignment horizontal="left" vertical="center"/>
      <protection locked="0"/>
    </xf>
    <xf numFmtId="0" fontId="7" fillId="3" borderId="22" xfId="0" applyFont="1" applyFill="1" applyBorder="1" applyProtection="1">
      <protection locked="0"/>
    </xf>
    <xf numFmtId="0" fontId="10" fillId="3" borderId="35" xfId="0" applyFont="1" applyFill="1" applyBorder="1" applyAlignment="1" applyProtection="1">
      <alignment horizontal="left" indent="1"/>
    </xf>
    <xf numFmtId="0" fontId="56" fillId="2" borderId="99" xfId="0" applyFont="1" applyFill="1" applyBorder="1" applyAlignment="1" applyProtection="1">
      <alignment horizontal="left" vertical="center"/>
      <protection locked="0"/>
    </xf>
    <xf numFmtId="0" fontId="56" fillId="2" borderId="100" xfId="0" applyFont="1" applyFill="1" applyBorder="1" applyAlignment="1" applyProtection="1">
      <alignment horizontal="left" vertical="center"/>
      <protection locked="0"/>
    </xf>
    <xf numFmtId="0" fontId="56" fillId="2" borderId="100" xfId="0" applyFont="1" applyFill="1" applyBorder="1" applyProtection="1">
      <protection locked="0"/>
    </xf>
    <xf numFmtId="0" fontId="6" fillId="2" borderId="100" xfId="0" applyFont="1" applyFill="1" applyBorder="1" applyProtection="1">
      <protection locked="0"/>
    </xf>
    <xf numFmtId="0" fontId="56" fillId="2" borderId="90" xfId="0" applyFont="1" applyFill="1" applyBorder="1" applyAlignment="1" applyProtection="1">
      <alignment horizontal="left" vertical="center"/>
      <protection locked="0"/>
    </xf>
    <xf numFmtId="0" fontId="56" fillId="2" borderId="90" xfId="0" applyFont="1" applyFill="1" applyBorder="1" applyAlignment="1" applyProtection="1">
      <alignment horizontal="right" vertical="center"/>
      <protection locked="0"/>
    </xf>
    <xf numFmtId="9" fontId="56" fillId="2" borderId="90" xfId="10" applyFont="1" applyFill="1" applyBorder="1" applyAlignment="1" applyProtection="1">
      <alignment horizontal="left" vertical="center"/>
      <protection locked="0"/>
    </xf>
    <xf numFmtId="3" fontId="56" fillId="2" borderId="90" xfId="0" applyNumberFormat="1" applyFont="1" applyFill="1" applyBorder="1" applyAlignment="1" applyProtection="1">
      <alignment horizontal="right" vertical="center"/>
      <protection locked="0"/>
    </xf>
    <xf numFmtId="0" fontId="10" fillId="0" borderId="0" xfId="0" applyFont="1" applyBorder="1" applyAlignment="1" applyProtection="1">
      <alignment vertical="center" wrapText="1"/>
      <protection locked="0"/>
    </xf>
    <xf numFmtId="0" fontId="10" fillId="0" borderId="0" xfId="0" applyFont="1" applyAlignment="1">
      <alignment vertical="center" wrapText="1"/>
    </xf>
    <xf numFmtId="0" fontId="11" fillId="0" borderId="91" xfId="0" applyFont="1" applyFill="1" applyBorder="1" applyAlignment="1" applyProtection="1"/>
    <xf numFmtId="0" fontId="124" fillId="2" borderId="101" xfId="2" applyFont="1" applyFill="1" applyBorder="1" applyProtection="1">
      <protection locked="0"/>
    </xf>
    <xf numFmtId="0" fontId="6" fillId="0" borderId="19" xfId="0" applyFont="1" applyFill="1" applyBorder="1" applyAlignment="1" applyProtection="1">
      <protection locked="0"/>
    </xf>
    <xf numFmtId="0" fontId="56" fillId="3" borderId="0" xfId="0" applyNumberFormat="1" applyFont="1" applyFill="1" applyBorder="1" applyAlignment="1" applyProtection="1">
      <alignment horizontal="center" vertical="top" shrinkToFit="1"/>
      <protection locked="0"/>
    </xf>
    <xf numFmtId="0" fontId="0" fillId="0" borderId="96" xfId="0" applyFill="1" applyBorder="1" applyAlignment="1" applyProtection="1">
      <protection locked="0"/>
    </xf>
    <xf numFmtId="0" fontId="0" fillId="0" borderId="95" xfId="0" applyFill="1" applyBorder="1" applyAlignment="1" applyProtection="1">
      <protection locked="0"/>
    </xf>
    <xf numFmtId="0" fontId="11" fillId="0" borderId="0" xfId="0" applyFont="1" applyFill="1" applyBorder="1" applyAlignment="1" applyProtection="1">
      <alignment horizontal="left"/>
      <protection locked="0"/>
    </xf>
    <xf numFmtId="0" fontId="10" fillId="0" borderId="0" xfId="0" applyFont="1" applyBorder="1" applyAlignment="1" applyProtection="1">
      <alignment vertical="center" wrapText="1"/>
      <protection locked="0"/>
    </xf>
    <xf numFmtId="0" fontId="10" fillId="0" borderId="19"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17" xfId="0" applyFont="1" applyFill="1" applyBorder="1" applyAlignment="1" applyProtection="1">
      <alignment horizontal="left" vertical="center"/>
      <protection locked="0"/>
    </xf>
    <xf numFmtId="0" fontId="10" fillId="0" borderId="0" xfId="0" applyFont="1" applyBorder="1" applyAlignment="1">
      <alignment vertical="center" wrapText="1"/>
    </xf>
    <xf numFmtId="0" fontId="10" fillId="0" borderId="0" xfId="0" applyFont="1" applyAlignment="1">
      <alignment vertical="center" wrapText="1"/>
    </xf>
    <xf numFmtId="0" fontId="11" fillId="0" borderId="91" xfId="0" applyFont="1" applyFill="1" applyBorder="1" applyAlignment="1" applyProtection="1"/>
    <xf numFmtId="0" fontId="10" fillId="0" borderId="0" xfId="0" applyFont="1" applyAlignment="1">
      <alignment vertical="center"/>
    </xf>
    <xf numFmtId="0" fontId="10" fillId="0" borderId="19" xfId="0" applyFont="1" applyFill="1" applyBorder="1" applyAlignment="1" applyProtection="1">
      <protection locked="0"/>
    </xf>
    <xf numFmtId="0" fontId="53" fillId="0" borderId="0" xfId="0" applyFont="1"/>
    <xf numFmtId="0" fontId="10" fillId="0" borderId="0" xfId="0" applyFont="1"/>
    <xf numFmtId="0" fontId="10" fillId="0" borderId="0" xfId="0" applyFont="1" applyProtection="1"/>
    <xf numFmtId="0" fontId="10" fillId="0" borderId="20" xfId="0" applyFont="1" applyFill="1" applyBorder="1" applyAlignment="1" applyProtection="1">
      <protection locked="0"/>
    </xf>
    <xf numFmtId="0" fontId="10" fillId="0" borderId="3" xfId="0" applyFont="1" applyFill="1" applyBorder="1" applyAlignment="1" applyProtection="1"/>
    <xf numFmtId="0" fontId="10" fillId="0" borderId="17" xfId="0" applyFont="1" applyFill="1" applyBorder="1" applyAlignment="1" applyProtection="1"/>
    <xf numFmtId="0" fontId="10" fillId="0" borderId="5" xfId="0" applyFont="1" applyFill="1" applyBorder="1" applyAlignment="1" applyProtection="1"/>
    <xf numFmtId="0" fontId="10" fillId="0" borderId="94" xfId="0" applyFont="1" applyFill="1" applyBorder="1" applyAlignment="1" applyProtection="1">
      <protection locked="0"/>
    </xf>
    <xf numFmtId="0" fontId="125" fillId="0" borderId="0" xfId="0" applyFont="1" applyFill="1" applyBorder="1" applyAlignment="1" applyProtection="1">
      <protection locked="0"/>
    </xf>
    <xf numFmtId="0" fontId="10" fillId="0" borderId="0" xfId="0" applyFont="1" applyBorder="1" applyAlignment="1" applyProtection="1">
      <alignment vertical="center" wrapText="1"/>
      <protection locked="0"/>
    </xf>
    <xf numFmtId="0" fontId="10" fillId="0" borderId="17" xfId="0" applyFont="1" applyFill="1" applyBorder="1" applyAlignment="1" applyProtection="1">
      <alignment horizontal="left" vertical="center"/>
      <protection locked="0"/>
    </xf>
    <xf numFmtId="0" fontId="10" fillId="0" borderId="0" xfId="0" applyFont="1" applyBorder="1" applyAlignment="1" applyProtection="1">
      <alignment horizontal="right" vertical="center" wrapText="1"/>
      <protection locked="0"/>
    </xf>
    <xf numFmtId="0" fontId="10" fillId="0" borderId="0" xfId="0" applyFont="1" applyBorder="1" applyAlignment="1">
      <alignment vertical="center" wrapText="1"/>
    </xf>
    <xf numFmtId="0" fontId="10" fillId="0" borderId="0" xfId="0" applyFont="1" applyAlignment="1">
      <alignment vertical="center" wrapText="1"/>
    </xf>
    <xf numFmtId="0" fontId="11" fillId="0" borderId="91" xfId="0" applyFont="1" applyFill="1" applyBorder="1" applyAlignment="1" applyProtection="1"/>
    <xf numFmtId="0" fontId="10" fillId="0" borderId="0" xfId="0" applyFont="1" applyAlignment="1" applyProtection="1">
      <alignment horizontal="left" vertical="top"/>
    </xf>
    <xf numFmtId="0" fontId="10" fillId="0" borderId="0" xfId="0" applyFont="1" applyFill="1" applyBorder="1" applyAlignment="1" applyProtection="1">
      <alignment vertical="top"/>
      <protection locked="0"/>
    </xf>
    <xf numFmtId="0" fontId="53" fillId="0" borderId="0" xfId="0" applyFont="1" applyAlignment="1">
      <alignment horizontal="center" vertical="center"/>
    </xf>
    <xf numFmtId="0" fontId="53" fillId="0" borderId="0" xfId="0" applyFont="1" applyAlignment="1">
      <alignment horizontal="left" vertical="center" indent="1"/>
    </xf>
    <xf numFmtId="49" fontId="10" fillId="0" borderId="0" xfId="0" applyNumberFormat="1" applyFont="1" applyFill="1" applyBorder="1" applyAlignment="1" applyProtection="1">
      <alignment vertical="top"/>
      <protection locked="0"/>
    </xf>
    <xf numFmtId="0" fontId="10" fillId="0" borderId="0" xfId="0" applyFont="1" applyBorder="1" applyAlignment="1" applyProtection="1">
      <alignment vertical="center" wrapText="1"/>
    </xf>
    <xf numFmtId="0" fontId="10" fillId="0" borderId="17" xfId="0" applyFont="1" applyFill="1" applyBorder="1" applyAlignment="1" applyProtection="1">
      <protection locked="0"/>
    </xf>
    <xf numFmtId="0" fontId="10" fillId="0" borderId="96" xfId="0" applyFont="1" applyFill="1" applyBorder="1" applyAlignment="1" applyProtection="1">
      <alignment horizontal="left" vertical="center"/>
      <protection locked="0"/>
    </xf>
    <xf numFmtId="0" fontId="125" fillId="0" borderId="94" xfId="0" applyFont="1" applyBorder="1" applyAlignment="1">
      <alignment horizontal="left" indent="1"/>
    </xf>
    <xf numFmtId="0" fontId="125" fillId="0" borderId="17" xfId="0" applyFont="1" applyFill="1" applyBorder="1" applyAlignment="1" applyProtection="1">
      <protection locked="0"/>
    </xf>
    <xf numFmtId="0" fontId="125" fillId="0" borderId="17" xfId="0" applyFont="1" applyBorder="1" applyAlignment="1">
      <alignment horizontal="left" indent="1"/>
    </xf>
    <xf numFmtId="0" fontId="6" fillId="0" borderId="0" xfId="0" applyFont="1" applyFill="1" applyAlignment="1" applyProtection="1"/>
    <xf numFmtId="0" fontId="10" fillId="0" borderId="0" xfId="0" applyFont="1" applyBorder="1" applyAlignment="1" applyProtection="1">
      <alignment vertical="center" wrapText="1"/>
      <protection locked="0"/>
    </xf>
    <xf numFmtId="0" fontId="10" fillId="0" borderId="19" xfId="0" applyFont="1" applyFill="1" applyBorder="1" applyAlignment="1" applyProtection="1">
      <alignment horizontal="left" vertical="top" wrapText="1"/>
      <protection locked="0"/>
    </xf>
    <xf numFmtId="0" fontId="10" fillId="0" borderId="17" xfId="0" applyFont="1" applyFill="1" applyBorder="1" applyAlignment="1" applyProtection="1">
      <alignment horizontal="left" vertical="center"/>
      <protection locked="0"/>
    </xf>
    <xf numFmtId="0" fontId="10" fillId="0" borderId="0" xfId="0" applyFont="1" applyBorder="1" applyAlignment="1" applyProtection="1">
      <alignment horizontal="right" vertical="center" wrapText="1"/>
      <protection locked="0"/>
    </xf>
    <xf numFmtId="0" fontId="10" fillId="0" borderId="0" xfId="0" applyFont="1" applyFill="1" applyBorder="1" applyAlignment="1" applyProtection="1">
      <alignment vertical="center"/>
      <protection locked="0"/>
    </xf>
    <xf numFmtId="0" fontId="10" fillId="0" borderId="0" xfId="0" applyFont="1" applyBorder="1" applyAlignment="1">
      <alignment vertical="center" wrapText="1"/>
    </xf>
    <xf numFmtId="0" fontId="11" fillId="0" borderId="91" xfId="0" applyFont="1" applyFill="1" applyBorder="1" applyAlignment="1" applyProtection="1"/>
    <xf numFmtId="0" fontId="10" fillId="0" borderId="0" xfId="0" applyFont="1" applyFill="1" applyBorder="1" applyAlignment="1" applyProtection="1">
      <alignment horizontal="left" vertical="top" wrapText="1" indent="7"/>
      <protection locked="0"/>
    </xf>
    <xf numFmtId="0" fontId="10" fillId="0" borderId="20" xfId="0" applyFont="1" applyFill="1" applyBorder="1" applyAlignment="1" applyProtection="1">
      <alignment horizontal="left" vertical="top" wrapText="1" indent="7"/>
      <protection locked="0"/>
    </xf>
    <xf numFmtId="0" fontId="10" fillId="0" borderId="17" xfId="0" applyFont="1" applyBorder="1" applyAlignment="1">
      <alignment vertical="center"/>
    </xf>
    <xf numFmtId="0" fontId="10" fillId="0" borderId="19" xfId="0" applyFont="1" applyBorder="1"/>
    <xf numFmtId="0" fontId="6" fillId="0" borderId="0" xfId="0" applyFont="1" applyFill="1" applyBorder="1" applyAlignment="1" applyProtection="1"/>
    <xf numFmtId="0" fontId="53" fillId="0" borderId="0" xfId="0" applyFont="1" applyBorder="1" applyAlignment="1">
      <alignment horizontal="center" vertical="center"/>
    </xf>
    <xf numFmtId="0" fontId="53" fillId="0" borderId="0" xfId="0" applyFont="1" applyBorder="1"/>
    <xf numFmtId="0" fontId="10" fillId="0" borderId="0" xfId="0" applyFont="1" applyBorder="1" applyProtection="1"/>
    <xf numFmtId="0" fontId="53" fillId="0" borderId="0" xfId="0" applyFont="1" applyBorder="1" applyAlignment="1">
      <alignment horizontal="left" vertical="center" indent="1"/>
    </xf>
    <xf numFmtId="0" fontId="0" fillId="0" borderId="19" xfId="0" applyFill="1" applyBorder="1" applyAlignment="1" applyProtection="1"/>
    <xf numFmtId="0" fontId="125" fillId="0" borderId="0" xfId="0" applyFont="1" applyBorder="1" applyAlignment="1">
      <alignment horizontal="left" indent="1"/>
    </xf>
    <xf numFmtId="0" fontId="0" fillId="0" borderId="0" xfId="0" applyFill="1" applyBorder="1" applyAlignment="1" applyProtection="1">
      <alignment vertical="center"/>
      <protection locked="0"/>
    </xf>
    <xf numFmtId="49" fontId="10" fillId="0" borderId="0" xfId="0" applyNumberFormat="1" applyFont="1" applyFill="1" applyBorder="1" applyAlignment="1" applyProtection="1">
      <alignment vertical="center"/>
      <protection locked="0"/>
    </xf>
    <xf numFmtId="49" fontId="10" fillId="0" borderId="0" xfId="0" applyNumberFormat="1" applyFont="1" applyFill="1" applyBorder="1" applyAlignment="1" applyProtection="1">
      <alignment horizontal="left" vertical="center"/>
      <protection locked="0"/>
    </xf>
    <xf numFmtId="0" fontId="0" fillId="0" borderId="0" xfId="0" applyFill="1" applyBorder="1" applyAlignment="1" applyProtection="1">
      <alignment horizontal="right" vertical="center"/>
      <protection locked="0"/>
    </xf>
    <xf numFmtId="0" fontId="10" fillId="0" borderId="0" xfId="0" applyFont="1" applyAlignment="1">
      <alignment horizontal="right" vertical="center"/>
    </xf>
    <xf numFmtId="0" fontId="10" fillId="0" borderId="0" xfId="0" applyFont="1" applyAlignment="1" applyProtection="1">
      <alignment horizontal="right" vertical="center"/>
    </xf>
    <xf numFmtId="0" fontId="10" fillId="0" borderId="0" xfId="0" applyFont="1" applyFill="1" applyBorder="1" applyAlignment="1" applyProtection="1">
      <alignment horizontal="right" vertical="center"/>
      <protection locked="0"/>
    </xf>
    <xf numFmtId="49" fontId="10" fillId="0" borderId="0" xfId="0" applyNumberFormat="1" applyFont="1" applyFill="1" applyBorder="1" applyAlignment="1" applyProtection="1">
      <alignment horizontal="right" vertical="center"/>
      <protection locked="0"/>
    </xf>
    <xf numFmtId="0" fontId="0" fillId="0" borderId="0" xfId="0" applyAlignment="1" applyProtection="1">
      <alignment horizontal="right" vertical="center"/>
    </xf>
    <xf numFmtId="0" fontId="10" fillId="0" borderId="0" xfId="0" applyFont="1" applyAlignment="1">
      <alignment horizontal="left" vertical="center" indent="2"/>
    </xf>
    <xf numFmtId="49" fontId="10" fillId="0" borderId="0" xfId="0" applyNumberFormat="1" applyFont="1" applyFill="1" applyBorder="1" applyAlignment="1" applyProtection="1">
      <alignment horizontal="right"/>
      <protection locked="0"/>
    </xf>
    <xf numFmtId="0" fontId="10" fillId="0" borderId="0" xfId="0" applyFont="1" applyFill="1" applyBorder="1" applyAlignment="1" applyProtection="1">
      <alignment horizontal="right"/>
      <protection locked="0"/>
    </xf>
    <xf numFmtId="0" fontId="51" fillId="0" borderId="0" xfId="0" applyFont="1" applyFill="1" applyBorder="1" applyAlignment="1" applyProtection="1">
      <alignment horizontal="right" vertical="center"/>
      <protection locked="0"/>
    </xf>
    <xf numFmtId="0" fontId="57" fillId="0" borderId="0" xfId="0" applyFont="1" applyFill="1" applyBorder="1" applyAlignment="1" applyProtection="1">
      <alignment horizontal="right"/>
      <protection locked="0"/>
    </xf>
    <xf numFmtId="0" fontId="51" fillId="0" borderId="0" xfId="0" applyNumberFormat="1" applyFont="1" applyAlignment="1" applyProtection="1">
      <alignment horizontal="right"/>
    </xf>
    <xf numFmtId="0" fontId="51" fillId="0" borderId="0" xfId="0" applyFont="1" applyFill="1" applyBorder="1" applyAlignment="1" applyProtection="1">
      <alignment horizontal="right"/>
      <protection locked="0"/>
    </xf>
    <xf numFmtId="0" fontId="57" fillId="0" borderId="0" xfId="0" applyNumberFormat="1" applyFont="1" applyAlignment="1" applyProtection="1">
      <alignment horizontal="right"/>
    </xf>
    <xf numFmtId="0" fontId="57" fillId="0" borderId="0" xfId="0" applyFont="1" applyFill="1" applyBorder="1" applyAlignment="1" applyProtection="1">
      <alignment horizontal="right" vertical="center"/>
      <protection locked="0"/>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horizontal="right"/>
      <protection locked="0"/>
    </xf>
    <xf numFmtId="0" fontId="10" fillId="0" borderId="0" xfId="0" applyNumberFormat="1" applyFont="1" applyFill="1" applyBorder="1" applyAlignment="1" applyProtection="1">
      <alignment horizontal="right"/>
      <protection locked="0"/>
    </xf>
    <xf numFmtId="0" fontId="10" fillId="0" borderId="105" xfId="0" applyFont="1" applyFill="1" applyBorder="1" applyAlignment="1" applyProtection="1">
      <protection locked="0"/>
    </xf>
    <xf numFmtId="0" fontId="0" fillId="0" borderId="0" xfId="0" applyBorder="1" applyProtection="1"/>
    <xf numFmtId="0" fontId="10" fillId="0" borderId="0" xfId="0" applyFont="1" applyBorder="1"/>
    <xf numFmtId="0" fontId="57" fillId="0" borderId="0" xfId="0" applyFont="1" applyBorder="1" applyAlignment="1">
      <alignment horizontal="left"/>
    </xf>
    <xf numFmtId="0" fontId="10" fillId="0" borderId="0" xfId="0" applyFont="1" applyBorder="1" applyAlignment="1">
      <alignment horizontal="right"/>
    </xf>
    <xf numFmtId="0" fontId="125" fillId="0" borderId="0" xfId="0" applyFont="1" applyFill="1" applyBorder="1" applyAlignment="1" applyProtection="1">
      <alignment vertical="center"/>
      <protection locked="0"/>
    </xf>
    <xf numFmtId="0" fontId="10" fillId="0" borderId="96" xfId="0" applyFont="1" applyFill="1" applyBorder="1" applyAlignment="1" applyProtection="1">
      <alignment horizontal="center" vertical="center"/>
      <protection locked="0"/>
    </xf>
    <xf numFmtId="0" fontId="0" fillId="0" borderId="19" xfId="0" applyBorder="1" applyProtection="1"/>
    <xf numFmtId="0" fontId="39"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11" fillId="0" borderId="19" xfId="0" applyFont="1" applyFill="1" applyBorder="1" applyAlignment="1" applyProtection="1"/>
    <xf numFmtId="0" fontId="11" fillId="0" borderId="0" xfId="0" applyFont="1" applyFill="1" applyBorder="1" applyAlignment="1" applyProtection="1"/>
    <xf numFmtId="0" fontId="10" fillId="0" borderId="0" xfId="0" applyFont="1" applyBorder="1" applyAlignment="1" applyProtection="1">
      <alignment vertical="center" wrapText="1"/>
      <protection locked="0"/>
    </xf>
    <xf numFmtId="0" fontId="57" fillId="0" borderId="0" xfId="0" applyFont="1" applyBorder="1" applyAlignment="1">
      <alignment vertical="center"/>
    </xf>
    <xf numFmtId="49" fontId="10" fillId="0" borderId="0"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right"/>
      <protection locked="0"/>
    </xf>
    <xf numFmtId="0" fontId="7" fillId="0" borderId="0" xfId="0" applyFont="1" applyFill="1" applyBorder="1" applyAlignment="1" applyProtection="1"/>
    <xf numFmtId="0" fontId="57" fillId="0" borderId="17" xfId="0" applyFont="1" applyBorder="1" applyAlignment="1">
      <alignment vertical="center"/>
    </xf>
    <xf numFmtId="0" fontId="0" fillId="0" borderId="90" xfId="0" applyBorder="1" applyProtection="1"/>
    <xf numFmtId="0" fontId="53" fillId="0" borderId="0" xfId="0" applyFont="1" applyBorder="1" applyAlignment="1">
      <alignment horizontal="center"/>
    </xf>
    <xf numFmtId="0" fontId="125" fillId="0" borderId="0" xfId="0" applyFont="1" applyBorder="1" applyAlignment="1">
      <alignment horizontal="right" vertical="center" indent="1"/>
    </xf>
    <xf numFmtId="0" fontId="53" fillId="0" borderId="0" xfId="0" applyFont="1" applyBorder="1" applyAlignment="1">
      <alignment horizontal="right" vertical="center"/>
    </xf>
    <xf numFmtId="0" fontId="51" fillId="0" borderId="0" xfId="0" applyNumberFormat="1" applyFont="1" applyBorder="1" applyAlignment="1" applyProtection="1">
      <alignment horizontal="right"/>
    </xf>
    <xf numFmtId="0" fontId="57" fillId="0" borderId="0" xfId="0" applyNumberFormat="1" applyFont="1" applyBorder="1" applyAlignment="1" applyProtection="1">
      <alignment horizontal="right"/>
    </xf>
    <xf numFmtId="0" fontId="53" fillId="0" borderId="0" xfId="0" applyFont="1" applyBorder="1" applyAlignment="1">
      <alignment horizontal="left"/>
    </xf>
    <xf numFmtId="0" fontId="53" fillId="0" borderId="0" xfId="0" applyFont="1" applyBorder="1" applyAlignment="1">
      <alignment horizontal="left" indent="1"/>
    </xf>
    <xf numFmtId="0" fontId="53" fillId="0" borderId="0" xfId="0" applyFont="1" applyBorder="1" applyAlignment="1">
      <alignment horizontal="right" indent="1"/>
    </xf>
    <xf numFmtId="0" fontId="0" fillId="0" borderId="0" xfId="0" applyBorder="1" applyAlignment="1" applyProtection="1">
      <alignment horizontal="right" vertical="center"/>
    </xf>
    <xf numFmtId="0" fontId="0" fillId="0" borderId="0" xfId="0" applyFill="1" applyBorder="1" applyAlignment="1" applyProtection="1">
      <alignment vertical="center"/>
    </xf>
    <xf numFmtId="0" fontId="0" fillId="0" borderId="19" xfId="0" applyFill="1" applyBorder="1" applyAlignment="1" applyProtection="1">
      <alignment horizontal="right" vertical="center"/>
      <protection locked="0"/>
    </xf>
    <xf numFmtId="0" fontId="10" fillId="0" borderId="0" xfId="0" applyFont="1" applyBorder="1" applyAlignment="1">
      <alignment horizontal="right" vertical="center"/>
    </xf>
    <xf numFmtId="0" fontId="10" fillId="0" borderId="0" xfId="0" applyFont="1" applyBorder="1" applyAlignment="1" applyProtection="1">
      <alignment horizontal="right" vertical="center"/>
    </xf>
    <xf numFmtId="0" fontId="10" fillId="0" borderId="0" xfId="0" applyFont="1" applyBorder="1" applyAlignment="1">
      <alignment horizontal="left" vertical="center" indent="2"/>
    </xf>
    <xf numFmtId="0" fontId="10" fillId="0" borderId="0" xfId="0" applyFont="1" applyBorder="1" applyAlignment="1" applyProtection="1">
      <alignment horizontal="left" vertical="center"/>
    </xf>
    <xf numFmtId="0" fontId="51" fillId="0" borderId="19" xfId="0" applyFont="1" applyFill="1" applyBorder="1" applyAlignment="1" applyProtection="1">
      <alignment horizontal="right"/>
      <protection locked="0"/>
    </xf>
    <xf numFmtId="0" fontId="10" fillId="0" borderId="0" xfId="0" applyFont="1" applyBorder="1" applyAlignment="1" applyProtection="1">
      <alignment vertical="center"/>
    </xf>
    <xf numFmtId="0" fontId="11" fillId="0" borderId="0" xfId="0" applyFont="1" applyBorder="1"/>
    <xf numFmtId="0" fontId="125" fillId="0" borderId="19" xfId="0" applyFont="1" applyFill="1" applyBorder="1" applyAlignment="1" applyProtection="1">
      <protection locked="0"/>
    </xf>
    <xf numFmtId="0" fontId="10" fillId="0" borderId="0" xfId="0" applyFont="1" applyFill="1" applyBorder="1" applyAlignment="1" applyProtection="1">
      <alignment horizontal="center" vertical="center"/>
      <protection locked="0"/>
    </xf>
    <xf numFmtId="0" fontId="6" fillId="0" borderId="0" xfId="0" applyFont="1" applyBorder="1" applyProtection="1"/>
    <xf numFmtId="0" fontId="10" fillId="0" borderId="0" xfId="0" applyFont="1" applyFill="1" applyBorder="1" applyAlignment="1" applyProtection="1">
      <alignment horizontal="left" vertical="top"/>
      <protection locked="0"/>
    </xf>
    <xf numFmtId="0" fontId="10" fillId="0" borderId="19" xfId="0" applyFont="1" applyBorder="1" applyProtection="1"/>
    <xf numFmtId="0" fontId="10" fillId="0" borderId="19" xfId="0" applyFont="1" applyBorder="1" applyAlignment="1" applyProtection="1">
      <alignment horizontal="left" vertical="top"/>
    </xf>
    <xf numFmtId="0" fontId="10" fillId="0" borderId="3" xfId="0" applyFont="1" applyFill="1" applyBorder="1" applyAlignment="1" applyProtection="1">
      <protection locked="0"/>
    </xf>
    <xf numFmtId="0" fontId="51" fillId="0" borderId="0" xfId="0" applyFont="1" applyFill="1" applyBorder="1" applyAlignment="1" applyProtection="1">
      <protection locked="0"/>
    </xf>
    <xf numFmtId="49" fontId="10" fillId="0" borderId="0" xfId="0" applyNumberFormat="1" applyFont="1" applyFill="1" applyBorder="1" applyAlignment="1" applyProtection="1">
      <alignment horizontal="left" indent="1"/>
      <protection locked="0"/>
    </xf>
    <xf numFmtId="0" fontId="10" fillId="0" borderId="0" xfId="0" applyFont="1" applyFill="1" applyBorder="1" applyAlignment="1" applyProtection="1">
      <alignment horizontal="left"/>
      <protection locked="0"/>
    </xf>
    <xf numFmtId="0" fontId="10" fillId="0" borderId="0" xfId="0" applyFont="1" applyBorder="1" applyAlignment="1" applyProtection="1">
      <alignment vertical="center" wrapText="1"/>
      <protection locked="0"/>
    </xf>
    <xf numFmtId="0" fontId="11" fillId="0" borderId="19" xfId="0" applyFont="1" applyFill="1" applyBorder="1" applyAlignment="1" applyProtection="1">
      <protection locked="0"/>
    </xf>
    <xf numFmtId="0" fontId="11" fillId="0" borderId="0" xfId="0" applyFont="1" applyFill="1" applyBorder="1" applyAlignment="1" applyProtection="1">
      <protection locked="0"/>
    </xf>
    <xf numFmtId="0" fontId="11" fillId="0" borderId="20" xfId="0" applyFont="1" applyFill="1" applyBorder="1" applyAlignment="1" applyProtection="1">
      <protection locked="0"/>
    </xf>
    <xf numFmtId="0" fontId="11" fillId="0" borderId="91" xfId="0" applyFont="1" applyFill="1" applyBorder="1" applyAlignment="1" applyProtection="1"/>
    <xf numFmtId="0" fontId="10" fillId="0" borderId="96" xfId="0" applyFont="1" applyFill="1" applyBorder="1" applyAlignment="1" applyProtection="1">
      <alignment horizontal="right" vertical="center"/>
      <protection locked="0"/>
    </xf>
    <xf numFmtId="0" fontId="10" fillId="0" borderId="20" xfId="0" applyFont="1" applyBorder="1"/>
    <xf numFmtId="0" fontId="10" fillId="0" borderId="0" xfId="0" applyFont="1" applyBorder="1" applyAlignment="1">
      <alignment horizontal="left"/>
    </xf>
    <xf numFmtId="0" fontId="10" fillId="0" borderId="19" xfId="0" applyFont="1" applyFill="1" applyBorder="1" applyAlignment="1" applyProtection="1">
      <alignment vertical="top"/>
      <protection locked="0"/>
    </xf>
    <xf numFmtId="0" fontId="53" fillId="0" borderId="0" xfId="0" applyFont="1" applyBorder="1" applyAlignment="1">
      <alignment horizontal="left" vertical="center"/>
    </xf>
    <xf numFmtId="0" fontId="53" fillId="0" borderId="0" xfId="0" applyFont="1" applyBorder="1" applyAlignment="1">
      <alignment vertical="center"/>
    </xf>
    <xf numFmtId="0" fontId="10" fillId="0" borderId="17" xfId="0" applyFont="1" applyBorder="1"/>
    <xf numFmtId="0" fontId="10" fillId="0" borderId="17" xfId="0" applyFont="1" applyFill="1" applyBorder="1" applyAlignment="1" applyProtection="1">
      <alignment vertical="top"/>
      <protection locked="0"/>
    </xf>
    <xf numFmtId="49" fontId="10" fillId="0" borderId="17" xfId="0" applyNumberFormat="1" applyFont="1" applyFill="1" applyBorder="1" applyAlignment="1" applyProtection="1">
      <alignment vertical="top"/>
      <protection locked="0"/>
    </xf>
    <xf numFmtId="0" fontId="10" fillId="0" borderId="0" xfId="0" applyFont="1" applyFill="1" applyBorder="1" applyAlignment="1" applyProtection="1">
      <alignment horizontal="left" vertical="center" indent="1"/>
      <protection locked="0"/>
    </xf>
    <xf numFmtId="0" fontId="125" fillId="0" borderId="0" xfId="0" applyFont="1" applyFill="1" applyBorder="1" applyAlignment="1" applyProtection="1">
      <alignment horizontal="right"/>
      <protection locked="0"/>
    </xf>
    <xf numFmtId="0" fontId="57" fillId="0" borderId="0" xfId="0" applyFont="1" applyBorder="1"/>
    <xf numFmtId="0" fontId="125" fillId="0" borderId="0" xfId="0" applyFont="1" applyBorder="1"/>
    <xf numFmtId="0" fontId="53" fillId="0" borderId="0" xfId="0" applyFont="1" applyBorder="1" applyAlignment="1">
      <alignment horizontal="right" vertical="center" indent="1"/>
    </xf>
    <xf numFmtId="49" fontId="10" fillId="0" borderId="0" xfId="0" applyNumberFormat="1" applyFont="1" applyFill="1" applyBorder="1" applyAlignment="1" applyProtection="1">
      <alignment horizontal="left"/>
      <protection locked="0"/>
    </xf>
    <xf numFmtId="0" fontId="10" fillId="0" borderId="19"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0" xfId="0" applyFont="1" applyBorder="1" applyAlignment="1" applyProtection="1">
      <alignment vertical="center" wrapText="1"/>
      <protection locked="0"/>
    </xf>
    <xf numFmtId="0" fontId="6" fillId="0" borderId="0" xfId="0" applyFont="1" applyFill="1" applyBorder="1" applyAlignment="1" applyProtection="1">
      <protection locked="0"/>
    </xf>
    <xf numFmtId="0" fontId="10" fillId="0" borderId="0" xfId="0" applyFont="1" applyFill="1" applyBorder="1" applyAlignment="1" applyProtection="1">
      <alignment horizontal="center"/>
      <protection locked="0"/>
    </xf>
    <xf numFmtId="0" fontId="10" fillId="0" borderId="0" xfId="0" applyFont="1" applyBorder="1" applyAlignment="1" applyProtection="1">
      <alignment horizontal="right" vertical="center" wrapText="1"/>
      <protection locked="0"/>
    </xf>
    <xf numFmtId="0" fontId="10" fillId="0" borderId="17" xfId="0" applyFont="1" applyFill="1" applyBorder="1" applyAlignment="1" applyProtection="1">
      <alignment horizontal="left" vertical="center"/>
      <protection locked="0"/>
    </xf>
    <xf numFmtId="0" fontId="10" fillId="0" borderId="0" xfId="0" applyFont="1" applyBorder="1" applyAlignment="1">
      <alignment vertical="center" wrapText="1"/>
    </xf>
    <xf numFmtId="0" fontId="11" fillId="0" borderId="91" xfId="0" applyFont="1" applyFill="1" applyBorder="1" applyAlignment="1" applyProtection="1"/>
    <xf numFmtId="3" fontId="10" fillId="0" borderId="0" xfId="0" applyNumberFormat="1" applyFont="1" applyFill="1" applyBorder="1" applyAlignment="1" applyProtection="1">
      <alignment horizontal="center"/>
      <protection locked="0"/>
    </xf>
    <xf numFmtId="49" fontId="10" fillId="0" borderId="19"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left" vertical="top" wrapText="1"/>
      <protection locked="0"/>
    </xf>
    <xf numFmtId="49" fontId="10" fillId="0" borderId="20" xfId="0" applyNumberFormat="1" applyFont="1" applyFill="1" applyBorder="1" applyAlignment="1" applyProtection="1">
      <alignment horizontal="left" vertical="top" wrapText="1"/>
      <protection locked="0"/>
    </xf>
    <xf numFmtId="0" fontId="57" fillId="0" borderId="0" xfId="0" applyFont="1" applyFill="1" applyBorder="1" applyAlignment="1" applyProtection="1">
      <alignment horizontal="right"/>
      <protection locked="0"/>
    </xf>
    <xf numFmtId="0" fontId="125" fillId="0" borderId="94" xfId="0" applyFont="1" applyBorder="1" applyAlignment="1">
      <alignment horizontal="left" vertical="center"/>
    </xf>
    <xf numFmtId="3" fontId="10" fillId="0" borderId="0" xfId="0" applyNumberFormat="1" applyFont="1" applyFill="1" applyBorder="1" applyAlignment="1" applyProtection="1">
      <alignment horizontal="right" vertical="center"/>
      <protection locked="0"/>
    </xf>
    <xf numFmtId="0" fontId="11" fillId="0" borderId="0" xfId="0" applyFont="1" applyFill="1" applyBorder="1" applyAlignment="1" applyProtection="1"/>
    <xf numFmtId="0" fontId="10" fillId="0" borderId="0" xfId="0" applyFont="1" applyBorder="1" applyAlignment="1">
      <alignment horizontal="center" vertical="center"/>
    </xf>
    <xf numFmtId="0" fontId="11" fillId="0" borderId="19" xfId="0" applyFont="1" applyFill="1" applyBorder="1" applyAlignment="1" applyProtection="1"/>
    <xf numFmtId="3" fontId="10" fillId="0" borderId="0" xfId="0" applyNumberFormat="1" applyFont="1" applyFill="1" applyBorder="1" applyAlignment="1" applyProtection="1">
      <alignment horizontal="left"/>
      <protection locked="0"/>
    </xf>
    <xf numFmtId="0" fontId="10" fillId="0" borderId="0" xfId="0" applyFont="1" applyAlignment="1">
      <alignment horizontal="left"/>
    </xf>
    <xf numFmtId="0" fontId="10" fillId="0" borderId="0" xfId="0" applyFont="1" applyAlignment="1">
      <alignment horizontal="right"/>
    </xf>
    <xf numFmtId="0" fontId="10" fillId="0" borderId="0" xfId="0" applyFont="1" applyFill="1" applyBorder="1" applyAlignment="1" applyProtection="1">
      <alignment horizontal="left" indent="9"/>
      <protection locked="0"/>
    </xf>
    <xf numFmtId="0" fontId="6" fillId="0" borderId="0" xfId="0" applyFont="1" applyBorder="1" applyAlignment="1" applyProtection="1">
      <alignment horizontal="center"/>
    </xf>
    <xf numFmtId="0" fontId="57" fillId="0" borderId="19" xfId="0" applyFont="1" applyBorder="1" applyAlignment="1">
      <alignment vertical="center"/>
    </xf>
    <xf numFmtId="49" fontId="10"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right"/>
      <protection locked="0"/>
    </xf>
    <xf numFmtId="0" fontId="6" fillId="0" borderId="0" xfId="0" applyNumberFormat="1" applyFont="1" applyBorder="1" applyAlignment="1" applyProtection="1">
      <alignment horizontal="right"/>
    </xf>
    <xf numFmtId="0" fontId="10" fillId="0" borderId="0" xfId="0" applyNumberFormat="1" applyFont="1" applyBorder="1" applyAlignment="1" applyProtection="1">
      <alignment horizontal="right"/>
    </xf>
    <xf numFmtId="49" fontId="57" fillId="0" borderId="0" xfId="0" applyNumberFormat="1" applyFont="1" applyFill="1" applyBorder="1" applyAlignment="1" applyProtection="1">
      <alignment horizontal="left" vertical="center"/>
      <protection locked="0"/>
    </xf>
    <xf numFmtId="0" fontId="10" fillId="0" borderId="17" xfId="0" applyFont="1" applyBorder="1" applyAlignment="1" applyProtection="1">
      <alignment horizontal="right" vertical="center" wrapText="1"/>
      <protection locked="0"/>
    </xf>
    <xf numFmtId="0" fontId="10" fillId="0" borderId="17" xfId="0" applyFont="1" applyFill="1" applyBorder="1" applyAlignment="1" applyProtection="1">
      <alignment horizontal="right"/>
      <protection locked="0"/>
    </xf>
    <xf numFmtId="49" fontId="57" fillId="0" borderId="17" xfId="0" applyNumberFormat="1" applyFont="1" applyFill="1" applyBorder="1" applyAlignment="1" applyProtection="1">
      <alignment horizontal="left" vertical="center"/>
      <protection locked="0"/>
    </xf>
    <xf numFmtId="3" fontId="10" fillId="0" borderId="17" xfId="0" applyNumberFormat="1" applyFont="1" applyFill="1" applyBorder="1" applyAlignment="1" applyProtection="1">
      <alignment horizontal="right"/>
      <protection locked="0"/>
    </xf>
    <xf numFmtId="49" fontId="10" fillId="0" borderId="17" xfId="0" applyNumberFormat="1" applyFont="1" applyFill="1" applyBorder="1" applyAlignment="1" applyProtection="1">
      <alignment horizontal="center"/>
      <protection locked="0"/>
    </xf>
    <xf numFmtId="49" fontId="57" fillId="0" borderId="0" xfId="0" applyNumberFormat="1" applyFont="1" applyFill="1" applyBorder="1" applyAlignment="1" applyProtection="1">
      <alignment horizontal="left" vertical="center" indent="2"/>
      <protection locked="0"/>
    </xf>
    <xf numFmtId="0" fontId="0" fillId="0" borderId="95" xfId="0" applyFill="1" applyBorder="1" applyAlignment="1" applyProtection="1">
      <alignment vertical="center"/>
      <protection locked="0"/>
    </xf>
    <xf numFmtId="0" fontId="125" fillId="0" borderId="94" xfId="0" applyFont="1" applyBorder="1" applyAlignment="1">
      <alignment horizontal="left"/>
    </xf>
    <xf numFmtId="0" fontId="10" fillId="0" borderId="96" xfId="0" applyFont="1" applyFill="1" applyBorder="1" applyAlignment="1" applyProtection="1">
      <alignment horizontal="left"/>
      <protection locked="0"/>
    </xf>
    <xf numFmtId="0" fontId="10" fillId="0" borderId="94" xfId="0" applyFont="1" applyFill="1" applyBorder="1" applyAlignment="1" applyProtection="1">
      <alignment vertical="center"/>
      <protection locked="0"/>
    </xf>
    <xf numFmtId="0" fontId="10" fillId="0" borderId="0" xfId="0" applyFont="1" applyBorder="1" applyAlignment="1" applyProtection="1">
      <alignment horizontal="center" vertical="center"/>
    </xf>
    <xf numFmtId="0" fontId="0" fillId="0" borderId="0" xfId="0" applyBorder="1" applyAlignment="1" applyProtection="1">
      <alignment vertical="center"/>
    </xf>
    <xf numFmtId="0" fontId="53" fillId="0" borderId="0" xfId="0" applyFont="1" applyAlignment="1">
      <alignment horizontal="center"/>
    </xf>
    <xf numFmtId="0" fontId="11" fillId="0" borderId="0" xfId="0" applyFont="1" applyAlignment="1">
      <alignment vertical="center"/>
    </xf>
    <xf numFmtId="0" fontId="6" fillId="0" borderId="0" xfId="0" applyFont="1" applyAlignment="1" applyProtection="1">
      <alignment horizontal="right"/>
    </xf>
    <xf numFmtId="0" fontId="10" fillId="0" borderId="0" xfId="0" applyFont="1" applyAlignment="1">
      <alignment horizontal="left" vertical="center"/>
    </xf>
    <xf numFmtId="49" fontId="10" fillId="0" borderId="0" xfId="0" applyNumberFormat="1" applyFont="1" applyFill="1" applyBorder="1" applyAlignment="1" applyProtection="1">
      <protection locked="0"/>
    </xf>
    <xf numFmtId="0" fontId="10" fillId="0" borderId="105" xfId="0" applyFont="1" applyFill="1" applyBorder="1" applyAlignment="1" applyProtection="1">
      <alignment horizontal="left"/>
      <protection locked="0"/>
    </xf>
    <xf numFmtId="49" fontId="6" fillId="0" borderId="0" xfId="0" applyNumberFormat="1" applyFont="1" applyBorder="1" applyAlignment="1" applyProtection="1">
      <alignment horizontal="center"/>
    </xf>
    <xf numFmtId="0" fontId="53" fillId="0" borderId="0" xfId="0" applyFont="1" applyAlignment="1">
      <alignment horizontal="left" vertical="center"/>
    </xf>
    <xf numFmtId="0" fontId="10" fillId="0" borderId="106" xfId="0" applyFont="1" applyFill="1" applyBorder="1" applyAlignment="1" applyProtection="1">
      <alignment horizontal="center"/>
      <protection locked="0"/>
    </xf>
    <xf numFmtId="0" fontId="10" fillId="0" borderId="0" xfId="0" applyFont="1" applyBorder="1" applyAlignment="1" applyProtection="1">
      <alignment horizontal="center"/>
    </xf>
    <xf numFmtId="49" fontId="10" fillId="0" borderId="0" xfId="0" applyNumberFormat="1" applyFont="1" applyBorder="1" applyAlignment="1" applyProtection="1">
      <alignment horizontal="center"/>
    </xf>
    <xf numFmtId="0" fontId="125" fillId="0" borderId="19" xfId="0" applyFont="1" applyFill="1" applyBorder="1" applyAlignment="1" applyProtection="1">
      <alignment vertical="center"/>
      <protection locked="0"/>
    </xf>
    <xf numFmtId="0" fontId="10" fillId="0" borderId="95" xfId="0" applyFont="1" applyFill="1" applyBorder="1" applyAlignment="1" applyProtection="1">
      <alignment horizontal="right"/>
      <protection locked="0"/>
    </xf>
    <xf numFmtId="0" fontId="0" fillId="0" borderId="0" xfId="0" applyBorder="1" applyAlignment="1" applyProtection="1"/>
    <xf numFmtId="0" fontId="53" fillId="0" borderId="0" xfId="0" applyFont="1" applyBorder="1" applyAlignment="1"/>
    <xf numFmtId="0" fontId="10" fillId="0" borderId="96" xfId="0" applyFont="1" applyFill="1" applyBorder="1" applyAlignment="1" applyProtection="1">
      <alignment horizontal="right"/>
      <protection locked="0"/>
    </xf>
    <xf numFmtId="0" fontId="6" fillId="0" borderId="0" xfId="0" applyFont="1" applyBorder="1" applyAlignment="1" applyProtection="1"/>
    <xf numFmtId="0" fontId="10" fillId="0" borderId="105" xfId="0" applyFont="1" applyFill="1" applyBorder="1" applyAlignment="1" applyProtection="1">
      <alignment vertical="center"/>
      <protection locked="0"/>
    </xf>
    <xf numFmtId="0" fontId="0" fillId="0" borderId="94" xfId="0" applyFill="1" applyBorder="1" applyAlignment="1" applyProtection="1"/>
    <xf numFmtId="2" fontId="10" fillId="0" borderId="0" xfId="0" applyNumberFormat="1" applyFont="1" applyFill="1" applyBorder="1" applyAlignment="1" applyProtection="1"/>
    <xf numFmtId="166" fontId="10" fillId="0" borderId="0" xfId="0" applyNumberFormat="1" applyFont="1" applyBorder="1" applyProtection="1"/>
    <xf numFmtId="0" fontId="10" fillId="0" borderId="94" xfId="0" applyFont="1" applyBorder="1" applyAlignment="1">
      <alignment horizontal="left" vertical="center"/>
    </xf>
    <xf numFmtId="0" fontId="6" fillId="0" borderId="95" xfId="0" applyFont="1" applyFill="1" applyBorder="1" applyAlignment="1" applyProtection="1">
      <alignment vertical="center"/>
      <protection locked="0"/>
    </xf>
    <xf numFmtId="0" fontId="10" fillId="0" borderId="19" xfId="0" applyFont="1" applyFill="1" applyBorder="1" applyAlignment="1" applyProtection="1">
      <alignment vertical="center"/>
      <protection locked="0"/>
    </xf>
    <xf numFmtId="0" fontId="6" fillId="0" borderId="0" xfId="0" applyFont="1" applyBorder="1" applyAlignment="1" applyProtection="1">
      <alignment horizontal="center" vertical="center"/>
    </xf>
    <xf numFmtId="0" fontId="10" fillId="0" borderId="90" xfId="0" applyFont="1" applyBorder="1" applyAlignment="1">
      <alignment horizontal="center" vertical="center"/>
    </xf>
    <xf numFmtId="0" fontId="10" fillId="0" borderId="0" xfId="0" applyFont="1" applyFill="1" applyBorder="1" applyAlignment="1" applyProtection="1">
      <alignment horizontal="right" vertical="top"/>
      <protection locked="0"/>
    </xf>
    <xf numFmtId="0" fontId="10" fillId="0" borderId="0" xfId="0" applyFont="1" applyBorder="1" applyAlignment="1">
      <alignment horizontal="left" vertical="center" indent="15"/>
    </xf>
    <xf numFmtId="0" fontId="10" fillId="0" borderId="0" xfId="0" applyFont="1" applyBorder="1" applyAlignment="1" applyProtection="1">
      <alignment horizontal="left" vertical="top"/>
    </xf>
    <xf numFmtId="0" fontId="10" fillId="0" borderId="0" xfId="0" applyFont="1" applyBorder="1" applyAlignment="1">
      <alignment horizontal="left" indent="1"/>
    </xf>
    <xf numFmtId="0" fontId="57" fillId="0" borderId="0" xfId="0" applyFont="1" applyBorder="1" applyAlignment="1">
      <alignment horizontal="left" vertical="center" indent="1"/>
    </xf>
    <xf numFmtId="0" fontId="0" fillId="3" borderId="6" xfId="0" applyFill="1" applyBorder="1" applyProtection="1">
      <protection locked="0"/>
    </xf>
    <xf numFmtId="0" fontId="0" fillId="3" borderId="6" xfId="0" applyFill="1" applyBorder="1" applyAlignment="1" applyProtection="1">
      <alignment wrapText="1"/>
      <protection locked="0"/>
    </xf>
    <xf numFmtId="9" fontId="0" fillId="3" borderId="6" xfId="0" applyNumberFormat="1" applyFill="1" applyBorder="1" applyProtection="1">
      <protection locked="0"/>
    </xf>
    <xf numFmtId="9" fontId="6" fillId="3" borderId="6" xfId="0" applyNumberFormat="1" applyFont="1" applyFill="1" applyBorder="1" applyProtection="1">
      <protection locked="0"/>
    </xf>
    <xf numFmtId="0" fontId="12" fillId="3" borderId="107" xfId="0" applyFont="1" applyFill="1" applyBorder="1" applyProtection="1"/>
    <xf numFmtId="0" fontId="0" fillId="3" borderId="21" xfId="0" applyFill="1" applyBorder="1" applyProtection="1">
      <protection locked="0"/>
    </xf>
    <xf numFmtId="0" fontId="0" fillId="3" borderId="22" xfId="0" applyFill="1" applyBorder="1" applyProtection="1">
      <protection locked="0"/>
    </xf>
    <xf numFmtId="0" fontId="56" fillId="3" borderId="26" xfId="0" applyFont="1" applyFill="1" applyBorder="1" applyProtection="1">
      <protection locked="0"/>
    </xf>
    <xf numFmtId="0" fontId="56" fillId="3" borderId="27" xfId="0" applyFont="1" applyFill="1" applyBorder="1" applyProtection="1">
      <protection locked="0"/>
    </xf>
    <xf numFmtId="0" fontId="56" fillId="3" borderId="49" xfId="0" applyFont="1" applyFill="1" applyBorder="1" applyProtection="1">
      <protection locked="0"/>
    </xf>
    <xf numFmtId="0" fontId="56" fillId="3" borderId="56" xfId="0" applyFont="1" applyFill="1" applyBorder="1" applyProtection="1"/>
    <xf numFmtId="0" fontId="6" fillId="0" borderId="0" xfId="0" applyFont="1" applyFill="1" applyBorder="1" applyAlignment="1" applyProtection="1">
      <protection locked="0"/>
    </xf>
    <xf numFmtId="0" fontId="0" fillId="2" borderId="90" xfId="0" applyFill="1" applyBorder="1" applyAlignment="1" applyProtection="1">
      <alignment horizontal="center"/>
    </xf>
    <xf numFmtId="0" fontId="117" fillId="15" borderId="90" xfId="0" applyFont="1" applyFill="1" applyBorder="1" applyProtection="1"/>
    <xf numFmtId="0" fontId="0" fillId="15" borderId="90" xfId="0" applyFill="1" applyBorder="1" applyProtection="1"/>
    <xf numFmtId="3" fontId="6" fillId="13" borderId="5" xfId="0" applyNumberFormat="1" applyFont="1" applyFill="1" applyBorder="1" applyProtection="1"/>
    <xf numFmtId="0" fontId="117" fillId="15" borderId="0" xfId="0" applyFont="1" applyFill="1" applyBorder="1" applyAlignment="1" applyProtection="1">
      <alignment horizontal="right"/>
    </xf>
    <xf numFmtId="3" fontId="0" fillId="15" borderId="90" xfId="0" applyNumberFormat="1" applyFill="1" applyBorder="1" applyProtection="1"/>
    <xf numFmtId="3" fontId="6" fillId="15" borderId="90" xfId="0" applyNumberFormat="1" applyFont="1" applyFill="1" applyBorder="1" applyProtection="1"/>
    <xf numFmtId="169" fontId="6" fillId="2" borderId="109" xfId="1" applyNumberFormat="1" applyFont="1" applyFill="1" applyBorder="1" applyAlignment="1" applyProtection="1">
      <alignment horizontal="right"/>
      <protection locked="0"/>
    </xf>
    <xf numFmtId="1" fontId="0" fillId="15" borderId="0" xfId="0" applyNumberFormat="1" applyFill="1" applyBorder="1" applyProtection="1"/>
    <xf numFmtId="0" fontId="56" fillId="2" borderId="110" xfId="0" applyFont="1" applyFill="1" applyBorder="1" applyProtection="1">
      <protection locked="0"/>
    </xf>
    <xf numFmtId="0" fontId="10" fillId="3" borderId="111" xfId="0" applyFont="1" applyFill="1" applyBorder="1" applyAlignment="1" applyProtection="1">
      <alignment horizontal="left" indent="1"/>
    </xf>
    <xf numFmtId="0" fontId="56" fillId="3" borderId="12" xfId="0" applyFont="1" applyFill="1" applyBorder="1" applyProtection="1">
      <protection locked="0"/>
    </xf>
    <xf numFmtId="0" fontId="7" fillId="3" borderId="12" xfId="0" applyFont="1" applyFill="1" applyBorder="1" applyProtection="1">
      <protection locked="0"/>
    </xf>
    <xf numFmtId="0" fontId="0" fillId="3" borderId="12" xfId="0" applyFill="1" applyBorder="1" applyProtection="1">
      <protection locked="0"/>
    </xf>
    <xf numFmtId="0" fontId="10" fillId="3" borderId="6" xfId="0" applyFont="1" applyFill="1" applyBorder="1" applyAlignment="1" applyProtection="1">
      <alignment horizontal="left" indent="2"/>
    </xf>
    <xf numFmtId="0" fontId="10" fillId="3" borderId="113" xfId="0" applyFont="1" applyFill="1" applyBorder="1" applyAlignment="1" applyProtection="1">
      <alignment horizontal="left" indent="2"/>
    </xf>
    <xf numFmtId="0" fontId="56" fillId="3" borderId="0" xfId="0" applyFont="1" applyFill="1" applyBorder="1" applyAlignment="1" applyProtection="1">
      <alignment horizontal="left" vertical="center"/>
      <protection locked="0"/>
    </xf>
    <xf numFmtId="0" fontId="0" fillId="0" borderId="101" xfId="0" applyBorder="1"/>
    <xf numFmtId="0" fontId="56" fillId="2" borderId="98" xfId="0" applyFont="1" applyFill="1" applyBorder="1" applyProtection="1">
      <protection locked="0"/>
    </xf>
    <xf numFmtId="0" fontId="7" fillId="3" borderId="114" xfId="0" applyFont="1" applyFill="1" applyBorder="1" applyAlignment="1" applyProtection="1">
      <alignment horizontal="center"/>
      <protection locked="0"/>
    </xf>
    <xf numFmtId="0" fontId="7" fillId="3" borderId="10" xfId="0" applyFont="1" applyFill="1" applyBorder="1" applyAlignment="1" applyProtection="1">
      <alignment horizontal="center"/>
      <protection locked="0"/>
    </xf>
    <xf numFmtId="0" fontId="7" fillId="3" borderId="11" xfId="0" applyFont="1" applyFill="1" applyBorder="1" applyProtection="1">
      <protection locked="0"/>
    </xf>
    <xf numFmtId="0" fontId="56" fillId="16" borderId="102" xfId="0" applyFont="1" applyFill="1" applyBorder="1" applyAlignment="1" applyProtection="1">
      <alignment horizontal="left" vertical="center"/>
      <protection locked="0"/>
    </xf>
    <xf numFmtId="0" fontId="56" fillId="16" borderId="98" xfId="0" applyFont="1" applyFill="1" applyBorder="1" applyAlignment="1" applyProtection="1">
      <alignment horizontal="left" vertical="center"/>
      <protection locked="0"/>
    </xf>
    <xf numFmtId="0" fontId="56" fillId="16" borderId="112" xfId="0" applyFont="1" applyFill="1" applyBorder="1" applyAlignment="1" applyProtection="1">
      <alignment horizontal="left" vertical="center"/>
      <protection locked="0"/>
    </xf>
    <xf numFmtId="0" fontId="56" fillId="3" borderId="7" xfId="0" applyFont="1" applyFill="1" applyBorder="1" applyAlignment="1" applyProtection="1">
      <alignment horizontal="center" vertical="center"/>
      <protection locked="0"/>
    </xf>
    <xf numFmtId="0" fontId="127" fillId="3" borderId="0" xfId="0" applyFont="1" applyFill="1" applyBorder="1" applyProtection="1"/>
    <xf numFmtId="0" fontId="6" fillId="15" borderId="12" xfId="0" applyFont="1" applyFill="1" applyBorder="1" applyProtection="1"/>
    <xf numFmtId="0" fontId="56" fillId="3" borderId="22" xfId="0" applyFont="1" applyFill="1" applyBorder="1" applyAlignment="1" applyProtection="1">
      <alignment horizontal="left" vertical="center"/>
      <protection locked="0"/>
    </xf>
    <xf numFmtId="0" fontId="56" fillId="2" borderId="110" xfId="0" applyFont="1" applyFill="1" applyBorder="1" applyAlignment="1" applyProtection="1">
      <alignment horizontal="center"/>
      <protection locked="0"/>
    </xf>
    <xf numFmtId="0" fontId="56" fillId="2" borderId="101" xfId="0" applyFont="1" applyFill="1" applyBorder="1" applyAlignment="1" applyProtection="1">
      <alignment horizontal="center"/>
      <protection locked="0"/>
    </xf>
    <xf numFmtId="0" fontId="10" fillId="3" borderId="111" xfId="0" applyFont="1" applyFill="1" applyBorder="1" applyAlignment="1" applyProtection="1">
      <alignment horizontal="center"/>
    </xf>
    <xf numFmtId="0" fontId="10" fillId="3" borderId="113" xfId="0" applyFont="1" applyFill="1" applyBorder="1" applyAlignment="1" applyProtection="1">
      <alignment horizontal="center"/>
    </xf>
    <xf numFmtId="0" fontId="7" fillId="0" borderId="117" xfId="0" applyFont="1" applyBorder="1" applyAlignment="1">
      <alignment horizontal="center"/>
    </xf>
    <xf numFmtId="0" fontId="7" fillId="0" borderId="51" xfId="0" applyFont="1" applyBorder="1" applyAlignment="1">
      <alignment horizontal="center"/>
    </xf>
    <xf numFmtId="0" fontId="7" fillId="0" borderId="118" xfId="0" applyFont="1" applyBorder="1" applyAlignment="1">
      <alignment horizontal="center"/>
    </xf>
    <xf numFmtId="0" fontId="0" fillId="9" borderId="120" xfId="0" applyFill="1" applyBorder="1" applyProtection="1">
      <protection locked="0"/>
    </xf>
    <xf numFmtId="0" fontId="0" fillId="0" borderId="0" xfId="0" applyFill="1" applyBorder="1"/>
    <xf numFmtId="3" fontId="0" fillId="18" borderId="123" xfId="0" applyNumberFormat="1" applyFill="1" applyBorder="1"/>
    <xf numFmtId="3" fontId="0" fillId="18" borderId="122" xfId="0" applyNumberFormat="1" applyFill="1" applyBorder="1" applyAlignment="1">
      <alignment horizontal="center"/>
    </xf>
    <xf numFmtId="3" fontId="0" fillId="18" borderId="124" xfId="0" applyNumberFormat="1" applyFont="1" applyFill="1" applyBorder="1" applyAlignment="1">
      <alignment horizontal="center"/>
    </xf>
    <xf numFmtId="3" fontId="0" fillId="18" borderId="125" xfId="0" applyNumberFormat="1" applyFont="1" applyFill="1" applyBorder="1" applyAlignment="1">
      <alignment horizontal="center"/>
    </xf>
    <xf numFmtId="3" fontId="0" fillId="18" borderId="126" xfId="0" applyNumberFormat="1" applyFont="1" applyFill="1" applyBorder="1" applyAlignment="1">
      <alignment horizontal="center"/>
    </xf>
    <xf numFmtId="3" fontId="0" fillId="18" borderId="127" xfId="0" applyNumberFormat="1" applyFont="1" applyFill="1" applyBorder="1" applyAlignment="1">
      <alignment horizontal="center"/>
    </xf>
    <xf numFmtId="3" fontId="0" fillId="18" borderId="123" xfId="0" applyNumberFormat="1" applyFont="1" applyFill="1" applyBorder="1" applyAlignment="1">
      <alignment horizontal="center"/>
    </xf>
    <xf numFmtId="3" fontId="0" fillId="18" borderId="129" xfId="0" applyNumberFormat="1" applyFill="1" applyBorder="1"/>
    <xf numFmtId="3" fontId="0" fillId="18" borderId="128" xfId="0" applyNumberFormat="1" applyFont="1" applyFill="1" applyBorder="1" applyAlignment="1">
      <alignment horizontal="center"/>
    </xf>
    <xf numFmtId="3" fontId="0" fillId="18" borderId="130" xfId="0" applyNumberFormat="1" applyFont="1" applyFill="1" applyBorder="1" applyAlignment="1">
      <alignment horizontal="center"/>
    </xf>
    <xf numFmtId="3" fontId="0" fillId="18" borderId="131" xfId="0" applyNumberFormat="1" applyFont="1" applyFill="1" applyBorder="1" applyAlignment="1">
      <alignment horizontal="center"/>
    </xf>
    <xf numFmtId="3" fontId="0" fillId="18" borderId="132" xfId="0" applyNumberFormat="1" applyFont="1" applyFill="1" applyBorder="1" applyAlignment="1">
      <alignment horizontal="center"/>
    </xf>
    <xf numFmtId="3" fontId="0" fillId="18" borderId="133" xfId="0" applyNumberFormat="1" applyFont="1" applyFill="1" applyBorder="1" applyAlignment="1">
      <alignment horizontal="center"/>
    </xf>
    <xf numFmtId="3" fontId="0" fillId="18" borderId="129" xfId="0" applyNumberFormat="1" applyFont="1" applyFill="1" applyBorder="1" applyAlignment="1">
      <alignment horizontal="center"/>
    </xf>
    <xf numFmtId="3" fontId="0" fillId="2" borderId="125" xfId="0" applyNumberFormat="1" applyFill="1" applyBorder="1"/>
    <xf numFmtId="0" fontId="0" fillId="0" borderId="134" xfId="0" applyFill="1" applyBorder="1" applyAlignment="1">
      <alignment horizontal="center"/>
    </xf>
    <xf numFmtId="3" fontId="0" fillId="0" borderId="2" xfId="0" applyNumberFormat="1" applyFill="1" applyBorder="1"/>
    <xf numFmtId="3" fontId="0" fillId="2" borderId="135" xfId="0" applyNumberFormat="1" applyFill="1" applyBorder="1"/>
    <xf numFmtId="3" fontId="0" fillId="0" borderId="134" xfId="0" applyNumberFormat="1" applyFill="1" applyBorder="1"/>
    <xf numFmtId="1" fontId="0" fillId="2" borderId="134" xfId="0" applyNumberFormat="1" applyFill="1" applyBorder="1"/>
    <xf numFmtId="3" fontId="0" fillId="18" borderId="121" xfId="0" applyNumberFormat="1" applyFont="1" applyFill="1" applyBorder="1" applyAlignment="1">
      <alignment wrapText="1"/>
    </xf>
    <xf numFmtId="3" fontId="0" fillId="18" borderId="136" xfId="0" applyNumberFormat="1" applyFill="1" applyBorder="1" applyAlignment="1">
      <alignment horizontal="center" wrapText="1"/>
    </xf>
    <xf numFmtId="3" fontId="0" fillId="18" borderId="137" xfId="0" applyNumberFormat="1" applyFill="1" applyBorder="1" applyAlignment="1">
      <alignment horizontal="center" wrapText="1"/>
    </xf>
    <xf numFmtId="3" fontId="0" fillId="18" borderId="136" xfId="0" applyNumberFormat="1" applyFill="1" applyBorder="1" applyAlignment="1">
      <alignment vertical="center" wrapText="1"/>
    </xf>
    <xf numFmtId="3" fontId="0" fillId="18" borderId="125" xfId="0" applyNumberFormat="1" applyFill="1" applyBorder="1" applyAlignment="1">
      <alignment horizontal="center"/>
    </xf>
    <xf numFmtId="3" fontId="0" fillId="18" borderId="126" xfId="0" applyNumberFormat="1" applyFill="1" applyBorder="1" applyAlignment="1">
      <alignment horizontal="center"/>
    </xf>
    <xf numFmtId="3" fontId="0" fillId="18" borderId="138" xfId="0" applyNumberFormat="1" applyFont="1" applyFill="1" applyBorder="1" applyAlignment="1">
      <alignment horizontal="center"/>
    </xf>
    <xf numFmtId="3" fontId="0" fillId="18" borderId="139" xfId="0" applyNumberFormat="1" applyFont="1" applyFill="1" applyBorder="1" applyAlignment="1">
      <alignment horizontal="center"/>
    </xf>
    <xf numFmtId="3" fontId="0" fillId="18" borderId="140" xfId="0" applyNumberFormat="1" applyFont="1" applyFill="1" applyBorder="1" applyAlignment="1">
      <alignment horizontal="center"/>
    </xf>
    <xf numFmtId="3" fontId="0" fillId="18" borderId="141" xfId="0" applyNumberFormat="1" applyFont="1" applyFill="1" applyBorder="1" applyAlignment="1">
      <alignment horizontal="center"/>
    </xf>
    <xf numFmtId="3" fontId="0" fillId="0" borderId="125" xfId="0" applyNumberFormat="1" applyFill="1" applyBorder="1"/>
    <xf numFmtId="3" fontId="0" fillId="18" borderId="142" xfId="0" applyNumberFormat="1" applyFont="1" applyFill="1" applyBorder="1" applyAlignment="1">
      <alignment wrapText="1"/>
    </xf>
    <xf numFmtId="3" fontId="0" fillId="18" borderId="143" xfId="0" applyNumberFormat="1" applyFill="1" applyBorder="1" applyAlignment="1">
      <alignment horizontal="center"/>
    </xf>
    <xf numFmtId="3" fontId="0" fillId="18" borderId="131" xfId="0" applyNumberFormat="1" applyFill="1" applyBorder="1" applyAlignment="1">
      <alignment horizontal="center"/>
    </xf>
    <xf numFmtId="3" fontId="0" fillId="18" borderId="144" xfId="0" applyNumberFormat="1" applyFont="1" applyFill="1" applyBorder="1" applyAlignment="1">
      <alignment horizontal="left"/>
    </xf>
    <xf numFmtId="3" fontId="0" fillId="18" borderId="145" xfId="0" applyNumberFormat="1" applyFont="1" applyFill="1" applyBorder="1" applyAlignment="1">
      <alignment horizontal="center"/>
    </xf>
    <xf numFmtId="3" fontId="0" fillId="18" borderId="146" xfId="0" applyNumberFormat="1" applyFont="1" applyFill="1" applyBorder="1" applyAlignment="1">
      <alignment horizontal="center"/>
    </xf>
    <xf numFmtId="3" fontId="0" fillId="18" borderId="147" xfId="0" applyNumberFormat="1" applyFont="1" applyFill="1" applyBorder="1" applyAlignment="1">
      <alignment horizontal="center"/>
    </xf>
    <xf numFmtId="3" fontId="0" fillId="18" borderId="148" xfId="0" applyNumberFormat="1" applyFill="1" applyBorder="1"/>
    <xf numFmtId="3" fontId="0" fillId="18" borderId="149" xfId="0" applyNumberFormat="1" applyFont="1" applyFill="1" applyBorder="1" applyAlignment="1">
      <alignment horizontal="center"/>
    </xf>
    <xf numFmtId="3" fontId="0" fillId="18" borderId="150" xfId="0" applyNumberFormat="1" applyFill="1" applyBorder="1"/>
    <xf numFmtId="3" fontId="0" fillId="18" borderId="151" xfId="0" applyNumberFormat="1" applyFont="1" applyFill="1" applyBorder="1" applyAlignment="1">
      <alignment horizontal="center"/>
    </xf>
    <xf numFmtId="3" fontId="0" fillId="2" borderId="152" xfId="0" applyNumberFormat="1" applyFill="1" applyBorder="1"/>
    <xf numFmtId="3" fontId="0" fillId="2" borderId="153" xfId="0" applyNumberFormat="1" applyFill="1" applyBorder="1"/>
    <xf numFmtId="3" fontId="0" fillId="0" borderId="6" xfId="0" applyNumberFormat="1" applyBorder="1"/>
    <xf numFmtId="3" fontId="0" fillId="0" borderId="0" xfId="0" applyNumberFormat="1" applyBorder="1"/>
    <xf numFmtId="3" fontId="0" fillId="0" borderId="12" xfId="0" applyNumberFormat="1" applyBorder="1"/>
    <xf numFmtId="3" fontId="0" fillId="18" borderId="152" xfId="0" applyNumberFormat="1" applyFont="1" applyFill="1" applyBorder="1" applyAlignment="1">
      <alignment horizontal="center"/>
    </xf>
    <xf numFmtId="3" fontId="0" fillId="18" borderId="150" xfId="0" applyNumberFormat="1" applyFont="1" applyFill="1" applyBorder="1" applyAlignment="1">
      <alignment horizontal="center"/>
    </xf>
    <xf numFmtId="3" fontId="0" fillId="18" borderId="155" xfId="0" applyNumberFormat="1" applyFill="1" applyBorder="1" applyAlignment="1">
      <alignment vertical="center" wrapText="1"/>
    </xf>
    <xf numFmtId="3" fontId="0" fillId="18" borderId="156" xfId="0" applyNumberFormat="1" applyFont="1" applyFill="1" applyBorder="1" applyAlignment="1">
      <alignment horizontal="center"/>
    </xf>
    <xf numFmtId="3" fontId="0" fillId="18" borderId="157" xfId="0" applyNumberFormat="1" applyFont="1" applyFill="1" applyBorder="1" applyAlignment="1">
      <alignment horizontal="center"/>
    </xf>
    <xf numFmtId="3" fontId="0" fillId="0" borderId="158" xfId="0" applyNumberFormat="1" applyFill="1" applyBorder="1"/>
    <xf numFmtId="3" fontId="0" fillId="0" borderId="159" xfId="0" applyNumberFormat="1" applyFill="1" applyBorder="1"/>
    <xf numFmtId="3" fontId="0" fillId="2" borderId="10" xfId="0" applyNumberFormat="1" applyFill="1" applyBorder="1"/>
    <xf numFmtId="3" fontId="0" fillId="0" borderId="10" xfId="0" applyNumberFormat="1" applyBorder="1"/>
    <xf numFmtId="3" fontId="0" fillId="0" borderId="11" xfId="0" applyNumberFormat="1" applyBorder="1"/>
    <xf numFmtId="0" fontId="56" fillId="3" borderId="6" xfId="0" applyFont="1" applyFill="1" applyBorder="1" applyProtection="1">
      <protection locked="0"/>
    </xf>
    <xf numFmtId="0" fontId="0" fillId="3" borderId="160" xfId="0" applyFill="1" applyBorder="1" applyProtection="1">
      <protection locked="0"/>
    </xf>
    <xf numFmtId="0" fontId="6" fillId="3" borderId="160" xfId="0" applyFont="1" applyFill="1" applyBorder="1" applyProtection="1">
      <protection locked="0"/>
    </xf>
    <xf numFmtId="0" fontId="48" fillId="3" borderId="160" xfId="0" applyFont="1" applyFill="1" applyBorder="1" applyProtection="1">
      <protection locked="0"/>
    </xf>
    <xf numFmtId="0" fontId="0" fillId="0" borderId="161" xfId="0" applyBorder="1" applyAlignment="1">
      <alignment horizontal="center"/>
    </xf>
    <xf numFmtId="0" fontId="0" fillId="0" borderId="134" xfId="0" applyBorder="1" applyAlignment="1">
      <alignment horizontal="center"/>
    </xf>
    <xf numFmtId="0" fontId="0" fillId="17" borderId="134" xfId="0" applyFill="1" applyBorder="1" applyAlignment="1">
      <alignment horizontal="center"/>
    </xf>
    <xf numFmtId="0" fontId="0" fillId="17" borderId="134" xfId="0" applyFill="1" applyBorder="1"/>
    <xf numFmtId="0" fontId="0" fillId="0" borderId="134" xfId="0" applyBorder="1"/>
    <xf numFmtId="0" fontId="0" fillId="0" borderId="162" xfId="0" applyBorder="1"/>
    <xf numFmtId="0" fontId="6" fillId="9" borderId="134" xfId="0" applyFont="1" applyFill="1" applyBorder="1" applyProtection="1">
      <protection locked="0"/>
    </xf>
    <xf numFmtId="0" fontId="0" fillId="9" borderId="134" xfId="0" applyFill="1" applyBorder="1" applyProtection="1">
      <protection locked="0"/>
    </xf>
    <xf numFmtId="0" fontId="0" fillId="9" borderId="162" xfId="0" applyFill="1" applyBorder="1" applyProtection="1">
      <protection locked="0"/>
    </xf>
    <xf numFmtId="0" fontId="39" fillId="0" borderId="166" xfId="0" applyFont="1" applyFill="1" applyBorder="1"/>
    <xf numFmtId="0" fontId="6" fillId="9" borderId="164" xfId="0" applyFont="1" applyFill="1" applyBorder="1" applyAlignment="1" applyProtection="1">
      <alignment horizontal="center"/>
      <protection locked="0"/>
    </xf>
    <xf numFmtId="0" fontId="6" fillId="9" borderId="165" xfId="0" applyFont="1" applyFill="1" applyBorder="1" applyAlignment="1" applyProtection="1">
      <alignment horizontal="center"/>
      <protection locked="0"/>
    </xf>
    <xf numFmtId="0" fontId="6" fillId="9" borderId="169" xfId="0" applyFont="1" applyFill="1" applyBorder="1" applyProtection="1">
      <protection locked="0"/>
    </xf>
    <xf numFmtId="0" fontId="0" fillId="9" borderId="169" xfId="0" applyFill="1" applyBorder="1" applyProtection="1">
      <protection locked="0"/>
    </xf>
    <xf numFmtId="0" fontId="0" fillId="3" borderId="9" xfId="0" applyFill="1" applyBorder="1" applyProtection="1">
      <protection locked="0"/>
    </xf>
    <xf numFmtId="0" fontId="62" fillId="3" borderId="10" xfId="0" applyFont="1" applyFill="1" applyBorder="1" applyProtection="1"/>
    <xf numFmtId="0" fontId="8" fillId="3" borderId="10" xfId="0" applyFont="1" applyFill="1" applyBorder="1" applyProtection="1"/>
    <xf numFmtId="0" fontId="0" fillId="3" borderId="10" xfId="0" applyFill="1" applyBorder="1" applyProtection="1">
      <protection locked="0"/>
    </xf>
    <xf numFmtId="0" fontId="0" fillId="3" borderId="11" xfId="0" applyFill="1" applyBorder="1" applyProtection="1">
      <protection locked="0"/>
    </xf>
    <xf numFmtId="0" fontId="0" fillId="2" borderId="161" xfId="0" applyFill="1" applyBorder="1"/>
    <xf numFmtId="0" fontId="0" fillId="9" borderId="161" xfId="0" applyFill="1" applyBorder="1" applyProtection="1">
      <protection locked="0"/>
    </xf>
    <xf numFmtId="0" fontId="0" fillId="9" borderId="170" xfId="0" applyFill="1" applyBorder="1" applyProtection="1">
      <protection locked="0"/>
    </xf>
    <xf numFmtId="3" fontId="0" fillId="18" borderId="154" xfId="0" applyNumberFormat="1" applyFont="1" applyFill="1" applyBorder="1" applyAlignment="1">
      <alignment horizontal="left" vertical="top" indent="10"/>
    </xf>
    <xf numFmtId="3" fontId="9" fillId="18" borderId="136" xfId="0" applyNumberFormat="1" applyFont="1" applyFill="1" applyBorder="1" applyAlignment="1">
      <alignment vertical="center"/>
    </xf>
    <xf numFmtId="0" fontId="7" fillId="15" borderId="26" xfId="0" applyFont="1" applyFill="1" applyBorder="1"/>
    <xf numFmtId="0" fontId="7" fillId="0" borderId="27" xfId="0" applyFont="1" applyBorder="1"/>
    <xf numFmtId="0" fontId="7" fillId="19" borderId="27" xfId="0" applyFont="1" applyFill="1" applyBorder="1"/>
    <xf numFmtId="0" fontId="0" fillId="15" borderId="27" xfId="0" applyFill="1" applyBorder="1"/>
    <xf numFmtId="0" fontId="0" fillId="15" borderId="49" xfId="0" applyFill="1" applyBorder="1"/>
    <xf numFmtId="0" fontId="0" fillId="15" borderId="6" xfId="0" applyFill="1" applyBorder="1"/>
    <xf numFmtId="0" fontId="6" fillId="19" borderId="0" xfId="0" applyFont="1" applyFill="1" applyBorder="1"/>
    <xf numFmtId="0" fontId="0" fillId="19" borderId="0" xfId="0" applyFill="1" applyBorder="1"/>
    <xf numFmtId="0" fontId="0" fillId="15" borderId="0" xfId="0" applyFill="1" applyBorder="1"/>
    <xf numFmtId="0" fontId="6" fillId="19" borderId="0" xfId="0" applyFont="1" applyFill="1" applyBorder="1" applyAlignment="1">
      <alignment horizontal="center"/>
    </xf>
    <xf numFmtId="0" fontId="0" fillId="15" borderId="12" xfId="0" applyFill="1" applyBorder="1"/>
    <xf numFmtId="3" fontId="6" fillId="19" borderId="0" xfId="4" applyNumberFormat="1" applyFont="1" applyFill="1" applyBorder="1" applyAlignment="1">
      <alignment horizontal="right"/>
    </xf>
    <xf numFmtId="0" fontId="0" fillId="15" borderId="6" xfId="0" applyFill="1" applyBorder="1" applyAlignment="1">
      <alignment horizontal="left"/>
    </xf>
    <xf numFmtId="0" fontId="0" fillId="19" borderId="0" xfId="0" applyFill="1" applyBorder="1" applyAlignment="1">
      <alignment horizontal="left"/>
    </xf>
    <xf numFmtId="0" fontId="6" fillId="15" borderId="0" xfId="0" applyFont="1" applyFill="1" applyBorder="1"/>
    <xf numFmtId="3" fontId="6" fillId="0" borderId="0" xfId="4" applyNumberFormat="1" applyFont="1" applyFill="1" applyBorder="1" applyAlignment="1">
      <alignment horizontal="right"/>
    </xf>
    <xf numFmtId="0" fontId="119" fillId="15" borderId="0" xfId="0" applyFont="1" applyFill="1" applyBorder="1"/>
    <xf numFmtId="0" fontId="6" fillId="15" borderId="6" xfId="0" applyFont="1" applyFill="1" applyBorder="1"/>
    <xf numFmtId="9" fontId="6" fillId="19" borderId="0" xfId="0" applyNumberFormat="1" applyFont="1" applyFill="1" applyBorder="1" applyAlignment="1">
      <alignment horizontal="center"/>
    </xf>
    <xf numFmtId="0" fontId="7" fillId="15" borderId="171" xfId="0" applyFont="1" applyFill="1" applyBorder="1"/>
    <xf numFmtId="0" fontId="7" fillId="15" borderId="160" xfId="0" applyFont="1" applyFill="1" applyBorder="1"/>
    <xf numFmtId="0" fontId="0" fillId="15" borderId="172" xfId="0" applyFill="1" applyBorder="1"/>
    <xf numFmtId="0" fontId="0" fillId="15" borderId="160" xfId="0" applyFill="1" applyBorder="1"/>
    <xf numFmtId="0" fontId="7" fillId="15" borderId="134" xfId="0" applyFont="1" applyFill="1" applyBorder="1"/>
    <xf numFmtId="0" fontId="0" fillId="15" borderId="163" xfId="0" applyFill="1" applyBorder="1"/>
    <xf numFmtId="0" fontId="0" fillId="15" borderId="164" xfId="0" applyFill="1" applyBorder="1" applyAlignment="1">
      <alignment horizontal="right"/>
    </xf>
    <xf numFmtId="0" fontId="0" fillId="15" borderId="164" xfId="0" applyFill="1" applyBorder="1"/>
    <xf numFmtId="0" fontId="0" fillId="15" borderId="164" xfId="0" applyFill="1" applyBorder="1" applyAlignment="1">
      <alignment wrapText="1"/>
    </xf>
    <xf numFmtId="0" fontId="0" fillId="15" borderId="161" xfId="0" applyFill="1" applyBorder="1"/>
    <xf numFmtId="0" fontId="0" fillId="15" borderId="165" xfId="0" applyFill="1" applyBorder="1"/>
    <xf numFmtId="0" fontId="0" fillId="15" borderId="134" xfId="0" applyNumberFormat="1" applyFill="1" applyBorder="1" applyAlignment="1">
      <alignment wrapText="1"/>
    </xf>
    <xf numFmtId="2" fontId="6" fillId="15" borderId="134" xfId="0" applyNumberFormat="1" applyFont="1" applyFill="1" applyBorder="1" applyAlignment="1">
      <alignment horizontal="center" wrapText="1"/>
    </xf>
    <xf numFmtId="0" fontId="6" fillId="15" borderId="134" xfId="0" applyNumberFormat="1" applyFont="1" applyFill="1" applyBorder="1" applyAlignment="1">
      <alignment wrapText="1"/>
    </xf>
    <xf numFmtId="0" fontId="0" fillId="15" borderId="161" xfId="0" applyFill="1" applyBorder="1" applyAlignment="1">
      <alignment wrapText="1"/>
    </xf>
    <xf numFmtId="0" fontId="6" fillId="15" borderId="173" xfId="0" applyFont="1" applyFill="1" applyBorder="1" applyAlignment="1">
      <alignment wrapText="1"/>
    </xf>
    <xf numFmtId="0" fontId="0" fillId="15" borderId="174" xfId="0" applyFill="1" applyBorder="1"/>
    <xf numFmtId="0" fontId="6" fillId="15" borderId="6" xfId="0" applyFont="1" applyFill="1" applyBorder="1" applyAlignment="1">
      <alignment horizontal="right"/>
    </xf>
    <xf numFmtId="0" fontId="6" fillId="19" borderId="0" xfId="0" applyFont="1" applyFill="1" applyBorder="1" applyAlignment="1">
      <alignment horizontal="right"/>
    </xf>
    <xf numFmtId="9" fontId="0" fillId="19" borderId="0" xfId="0" applyNumberFormat="1" applyFill="1" applyBorder="1"/>
    <xf numFmtId="168" fontId="6" fillId="19" borderId="19" xfId="4" applyNumberFormat="1" applyFont="1" applyFill="1" applyBorder="1"/>
    <xf numFmtId="3" fontId="0" fillId="15" borderId="171" xfId="0" applyNumberFormat="1" applyFill="1" applyBorder="1" applyAlignment="1">
      <alignment horizontal="right"/>
    </xf>
    <xf numFmtId="3" fontId="0" fillId="15" borderId="23" xfId="0" applyNumberFormat="1" applyFill="1" applyBorder="1"/>
    <xf numFmtId="0" fontId="0" fillId="19" borderId="134" xfId="0" applyFill="1" applyBorder="1" applyAlignment="1">
      <alignment horizontal="center"/>
    </xf>
    <xf numFmtId="0" fontId="0" fillId="19" borderId="175" xfId="0" applyFill="1" applyBorder="1" applyAlignment="1">
      <alignment horizontal="center"/>
    </xf>
    <xf numFmtId="3" fontId="0" fillId="15" borderId="0" xfId="0" applyNumberFormat="1" applyFill="1" applyBorder="1"/>
    <xf numFmtId="169" fontId="6" fillId="15" borderId="176" xfId="1" applyNumberFormat="1" applyFont="1" applyFill="1" applyBorder="1" applyAlignment="1">
      <alignment horizontal="right"/>
    </xf>
    <xf numFmtId="168" fontId="6" fillId="19" borderId="176" xfId="4" applyNumberFormat="1" applyFont="1" applyFill="1" applyBorder="1"/>
    <xf numFmtId="0" fontId="0" fillId="15" borderId="6" xfId="0" applyFill="1" applyBorder="1" applyAlignment="1">
      <alignment horizontal="right"/>
    </xf>
    <xf numFmtId="0" fontId="0" fillId="19" borderId="0" xfId="0" applyFill="1" applyBorder="1" applyAlignment="1">
      <alignment horizontal="right"/>
    </xf>
    <xf numFmtId="0" fontId="0" fillId="19" borderId="23" xfId="0" applyFill="1" applyBorder="1" applyAlignment="1">
      <alignment horizontal="center"/>
    </xf>
    <xf numFmtId="9" fontId="6" fillId="19" borderId="0" xfId="0" applyNumberFormat="1" applyFont="1" applyFill="1" applyBorder="1"/>
    <xf numFmtId="3" fontId="6" fillId="15" borderId="171" xfId="0" applyNumberFormat="1" applyFont="1" applyFill="1" applyBorder="1" applyAlignment="1">
      <alignment horizontal="right"/>
    </xf>
    <xf numFmtId="3" fontId="6" fillId="15" borderId="23" xfId="0" applyNumberFormat="1" applyFont="1" applyFill="1" applyBorder="1"/>
    <xf numFmtId="0" fontId="117" fillId="15" borderId="23" xfId="0" applyFont="1" applyFill="1" applyBorder="1"/>
    <xf numFmtId="0" fontId="117" fillId="15" borderId="0" xfId="0" applyFont="1" applyFill="1" applyBorder="1"/>
    <xf numFmtId="0" fontId="0" fillId="15" borderId="23" xfId="0" applyFill="1" applyBorder="1"/>
    <xf numFmtId="0" fontId="0" fillId="15" borderId="26" xfId="0" applyFill="1" applyBorder="1" applyAlignment="1">
      <alignment horizontal="right"/>
    </xf>
    <xf numFmtId="3" fontId="0" fillId="15" borderId="51" xfId="0" applyNumberFormat="1" applyFill="1" applyBorder="1"/>
    <xf numFmtId="3" fontId="0" fillId="15" borderId="33" xfId="0" applyNumberFormat="1" applyFill="1" applyBorder="1"/>
    <xf numFmtId="0" fontId="117" fillId="15" borderId="7" xfId="0" applyFont="1" applyFill="1" applyBorder="1" applyAlignment="1">
      <alignment horizontal="right"/>
    </xf>
    <xf numFmtId="0" fontId="6" fillId="15" borderId="7" xfId="0" applyFont="1" applyFill="1" applyBorder="1"/>
    <xf numFmtId="1" fontId="0" fillId="15" borderId="7" xfId="0" applyNumberFormat="1" applyFill="1" applyBorder="1"/>
    <xf numFmtId="169" fontId="6" fillId="15" borderId="52" xfId="1" applyNumberFormat="1" applyFont="1" applyFill="1" applyBorder="1"/>
    <xf numFmtId="168" fontId="6" fillId="19" borderId="177" xfId="4" applyNumberFormat="1" applyFont="1" applyFill="1" applyBorder="1"/>
    <xf numFmtId="0" fontId="0" fillId="15" borderId="119" xfId="0" applyFill="1" applyBorder="1" applyAlignment="1">
      <alignment horizontal="right"/>
    </xf>
    <xf numFmtId="0" fontId="0" fillId="15" borderId="167" xfId="0" applyFill="1" applyBorder="1"/>
    <xf numFmtId="3" fontId="0" fillId="15" borderId="178" xfId="0" applyNumberFormat="1" applyFill="1" applyBorder="1"/>
    <xf numFmtId="3" fontId="0" fillId="15" borderId="30" xfId="0" applyNumberFormat="1" applyFill="1" applyBorder="1"/>
    <xf numFmtId="3" fontId="0" fillId="15" borderId="28" xfId="0" applyNumberFormat="1" applyFill="1" applyBorder="1"/>
    <xf numFmtId="3" fontId="0" fillId="15" borderId="31" xfId="0" applyNumberFormat="1" applyFill="1" applyBorder="1"/>
    <xf numFmtId="0" fontId="117" fillId="15" borderId="170" xfId="0" applyFont="1" applyFill="1" applyBorder="1" applyAlignment="1">
      <alignment horizontal="right"/>
    </xf>
    <xf numFmtId="0" fontId="6" fillId="15" borderId="167" xfId="0" applyFont="1" applyFill="1" applyBorder="1"/>
    <xf numFmtId="1" fontId="0" fillId="15" borderId="179" xfId="0" applyNumberFormat="1" applyFill="1" applyBorder="1"/>
    <xf numFmtId="169" fontId="6" fillId="15" borderId="36" xfId="1" applyNumberFormat="1" applyFont="1" applyFill="1" applyBorder="1"/>
    <xf numFmtId="0" fontId="56" fillId="2" borderId="100" xfId="0" applyFont="1" applyFill="1" applyBorder="1" applyAlignment="1" applyProtection="1">
      <alignment horizontal="left"/>
      <protection locked="0"/>
    </xf>
    <xf numFmtId="0" fontId="56" fillId="0" borderId="0" xfId="0" applyFont="1" applyBorder="1"/>
    <xf numFmtId="0" fontId="46" fillId="0" borderId="0" xfId="0" applyFont="1" applyFill="1" applyBorder="1" applyAlignment="1" applyProtection="1">
      <protection locked="0"/>
    </xf>
    <xf numFmtId="0" fontId="56" fillId="0" borderId="180" xfId="0" applyFont="1" applyFill="1" applyBorder="1" applyAlignment="1" applyProtection="1">
      <protection locked="0"/>
    </xf>
    <xf numFmtId="0" fontId="7" fillId="0" borderId="164" xfId="0" applyFont="1" applyFill="1" applyBorder="1" applyAlignment="1" applyProtection="1">
      <protection locked="0"/>
    </xf>
    <xf numFmtId="0" fontId="48" fillId="0" borderId="0" xfId="0" applyFont="1" applyFill="1" applyBorder="1" applyAlignment="1" applyProtection="1">
      <protection locked="0"/>
    </xf>
    <xf numFmtId="0" fontId="11" fillId="0" borderId="91" xfId="0" applyFont="1" applyFill="1" applyBorder="1" applyAlignment="1" applyProtection="1"/>
    <xf numFmtId="0" fontId="10" fillId="0" borderId="0" xfId="0" applyFont="1" applyBorder="1" applyAlignment="1" applyProtection="1">
      <alignment vertical="center" wrapText="1"/>
      <protection locked="0"/>
    </xf>
    <xf numFmtId="3" fontId="10" fillId="0" borderId="0" xfId="0" applyNumberFormat="1" applyFont="1" applyFill="1" applyBorder="1" applyAlignment="1" applyProtection="1">
      <alignment horizontal="center"/>
      <protection locked="0"/>
    </xf>
    <xf numFmtId="0" fontId="57" fillId="0" borderId="0" xfId="0" applyFont="1" applyFill="1" applyBorder="1" applyAlignment="1" applyProtection="1">
      <alignment horizontal="right"/>
      <protection locked="0"/>
    </xf>
    <xf numFmtId="3" fontId="10" fillId="0" borderId="0" xfId="0" applyNumberFormat="1" applyFont="1" applyFill="1" applyBorder="1" applyAlignment="1" applyProtection="1">
      <alignment horizontal="right"/>
      <protection locked="0"/>
    </xf>
    <xf numFmtId="0" fontId="53" fillId="0" borderId="0" xfId="0" applyFont="1" applyAlignment="1">
      <alignment horizontal="center"/>
    </xf>
    <xf numFmtId="0" fontId="10" fillId="0" borderId="0" xfId="0" applyFont="1" applyFill="1" applyBorder="1" applyAlignment="1" applyProtection="1">
      <protection locked="0"/>
    </xf>
    <xf numFmtId="0" fontId="0" fillId="0" borderId="0" xfId="0" applyFill="1" applyAlignment="1" applyProtection="1"/>
    <xf numFmtId="0" fontId="56" fillId="2" borderId="110" xfId="0" applyFont="1" applyFill="1" applyBorder="1" applyAlignment="1" applyProtection="1">
      <alignment horizontal="left"/>
      <protection locked="0"/>
    </xf>
    <xf numFmtId="14" fontId="56" fillId="2" borderId="108" xfId="0" applyNumberFormat="1" applyFont="1" applyFill="1" applyBorder="1" applyAlignment="1" applyProtection="1">
      <alignment horizontal="left" vertical="center"/>
      <protection locked="0"/>
    </xf>
    <xf numFmtId="0" fontId="103" fillId="0" borderId="0" xfId="0" applyFont="1"/>
    <xf numFmtId="0" fontId="15" fillId="0" borderId="0" xfId="0" applyFont="1"/>
    <xf numFmtId="0" fontId="6" fillId="0" borderId="0" xfId="0" applyFont="1" applyAlignment="1" applyProtection="1"/>
    <xf numFmtId="0" fontId="3" fillId="14" borderId="161" xfId="6" applyFont="1" applyFill="1" applyBorder="1"/>
    <xf numFmtId="0" fontId="4" fillId="14" borderId="164" xfId="6" applyFill="1" applyBorder="1"/>
    <xf numFmtId="0" fontId="4" fillId="14" borderId="165" xfId="6" applyFill="1" applyBorder="1"/>
    <xf numFmtId="0" fontId="4" fillId="14" borderId="134" xfId="6" applyFill="1" applyBorder="1"/>
    <xf numFmtId="1" fontId="4" fillId="13" borderId="134" xfId="6" applyNumberFormat="1" applyFill="1" applyBorder="1"/>
    <xf numFmtId="166" fontId="4" fillId="14" borderId="134" xfId="6" applyNumberFormat="1" applyFill="1" applyBorder="1"/>
    <xf numFmtId="166" fontId="56" fillId="2" borderId="100" xfId="0" applyNumberFormat="1" applyFont="1" applyFill="1" applyBorder="1" applyProtection="1">
      <protection locked="0"/>
    </xf>
    <xf numFmtId="3" fontId="4" fillId="0" borderId="0" xfId="6" applyNumberFormat="1" applyFill="1"/>
    <xf numFmtId="0" fontId="22" fillId="0" borderId="0" xfId="6" applyFont="1" applyFill="1"/>
    <xf numFmtId="0" fontId="18" fillId="0" borderId="0" xfId="6" applyFont="1" applyFill="1"/>
    <xf numFmtId="0" fontId="19" fillId="0" borderId="0" xfId="6" applyFont="1" applyFill="1"/>
    <xf numFmtId="2" fontId="4" fillId="0" borderId="0" xfId="6" applyNumberFormat="1" applyFill="1"/>
    <xf numFmtId="0" fontId="4" fillId="0" borderId="0" xfId="6" applyFill="1" applyAlignment="1">
      <alignment horizontal="center"/>
    </xf>
    <xf numFmtId="1" fontId="4" fillId="0" borderId="0" xfId="6" applyNumberFormat="1" applyFill="1"/>
    <xf numFmtId="0" fontId="4" fillId="0" borderId="0" xfId="6" applyNumberFormat="1" applyFill="1" applyAlignment="1">
      <alignment horizontal="right"/>
    </xf>
    <xf numFmtId="0" fontId="20" fillId="0" borderId="0" xfId="6" applyFont="1" applyFill="1"/>
    <xf numFmtId="0" fontId="21" fillId="0" borderId="0" xfId="6" applyFont="1" applyFill="1"/>
    <xf numFmtId="0" fontId="128" fillId="0" borderId="0" xfId="6" applyFont="1" applyFill="1"/>
    <xf numFmtId="0" fontId="7" fillId="0" borderId="0" xfId="0" applyFont="1" applyFill="1" applyBorder="1" applyAlignment="1">
      <alignment horizontal="center"/>
    </xf>
    <xf numFmtId="0" fontId="35" fillId="0" borderId="0" xfId="0" applyFont="1" applyFill="1" applyBorder="1" applyAlignment="1">
      <alignment horizontal="left"/>
    </xf>
    <xf numFmtId="0" fontId="16" fillId="0" borderId="0" xfId="0" applyFont="1" applyFill="1" applyBorder="1" applyAlignment="1">
      <alignment horizontal="left"/>
    </xf>
    <xf numFmtId="0" fontId="129" fillId="0" borderId="0" xfId="6" applyFont="1" applyFill="1"/>
    <xf numFmtId="0" fontId="1" fillId="0" borderId="0" xfId="6" applyFont="1" applyFill="1" applyAlignment="1">
      <alignment horizontal="center"/>
    </xf>
    <xf numFmtId="0" fontId="7" fillId="0" borderId="0" xfId="0" applyFont="1" applyFill="1" applyBorder="1" applyAlignment="1">
      <alignment horizontal="center"/>
    </xf>
    <xf numFmtId="0" fontId="35" fillId="0" borderId="0" xfId="0" applyFont="1" applyFill="1" applyBorder="1" applyAlignment="1">
      <alignment horizontal="left"/>
    </xf>
    <xf numFmtId="0" fontId="0" fillId="2" borderId="0" xfId="0" applyFill="1"/>
    <xf numFmtId="0" fontId="22" fillId="0" borderId="0" xfId="6" applyFont="1" applyFill="1" applyAlignment="1">
      <alignment horizontal="left"/>
    </xf>
    <xf numFmtId="3" fontId="40" fillId="0" borderId="0" xfId="0" applyNumberFormat="1" applyFont="1" applyAlignment="1">
      <alignment horizontal="left"/>
    </xf>
    <xf numFmtId="0" fontId="56" fillId="2" borderId="98" xfId="0" applyFont="1" applyFill="1" applyBorder="1" applyAlignment="1" applyProtection="1">
      <alignment horizontal="left" vertical="center"/>
      <protection locked="0"/>
    </xf>
    <xf numFmtId="0" fontId="56" fillId="2" borderId="104" xfId="0" applyFont="1" applyFill="1" applyBorder="1" applyAlignment="1" applyProtection="1">
      <alignment horizontal="left" vertical="center"/>
      <protection locked="0"/>
    </xf>
    <xf numFmtId="0" fontId="56" fillId="2" borderId="102" xfId="0" applyFont="1" applyFill="1" applyBorder="1" applyAlignment="1" applyProtection="1">
      <alignment horizontal="left" vertical="center"/>
      <protection locked="0"/>
    </xf>
    <xf numFmtId="0" fontId="56" fillId="2" borderId="103" xfId="0" applyFont="1" applyFill="1" applyBorder="1" applyAlignment="1" applyProtection="1">
      <alignment horizontal="left" vertical="center"/>
      <protection locked="0"/>
    </xf>
    <xf numFmtId="0" fontId="6" fillId="9" borderId="119" xfId="0" applyFont="1" applyFill="1" applyBorder="1" applyAlignment="1" applyProtection="1">
      <alignment horizontal="center"/>
      <protection locked="0"/>
    </xf>
    <xf numFmtId="0" fontId="6" fillId="9" borderId="167" xfId="0" applyFont="1" applyFill="1" applyBorder="1" applyAlignment="1" applyProtection="1">
      <alignment horizontal="center"/>
      <protection locked="0"/>
    </xf>
    <xf numFmtId="0" fontId="6" fillId="9" borderId="168" xfId="0" applyFont="1" applyFill="1" applyBorder="1" applyAlignment="1" applyProtection="1">
      <alignment horizontal="center"/>
      <protection locked="0"/>
    </xf>
    <xf numFmtId="0" fontId="6" fillId="9" borderId="26" xfId="0" applyFont="1" applyFill="1" applyBorder="1" applyAlignment="1" applyProtection="1">
      <alignment horizontal="left"/>
      <protection locked="0"/>
    </xf>
    <xf numFmtId="0" fontId="6" fillId="9" borderId="27" xfId="0" applyFont="1" applyFill="1" applyBorder="1" applyAlignment="1" applyProtection="1">
      <alignment horizontal="left"/>
      <protection locked="0"/>
    </xf>
    <xf numFmtId="0" fontId="6" fillId="9" borderId="33" xfId="0" applyFont="1" applyFill="1" applyBorder="1" applyAlignment="1" applyProtection="1">
      <alignment horizontal="left"/>
      <protection locked="0"/>
    </xf>
    <xf numFmtId="0" fontId="6" fillId="9" borderId="25" xfId="0" applyFont="1" applyFill="1" applyBorder="1" applyAlignment="1" applyProtection="1">
      <alignment horizontal="left"/>
      <protection locked="0"/>
    </xf>
    <xf numFmtId="0" fontId="6" fillId="9" borderId="17" xfId="0" applyFont="1" applyFill="1" applyBorder="1" applyAlignment="1" applyProtection="1">
      <alignment horizontal="left"/>
      <protection locked="0"/>
    </xf>
    <xf numFmtId="0" fontId="6" fillId="9" borderId="5" xfId="0" applyFont="1" applyFill="1" applyBorder="1" applyAlignment="1" applyProtection="1">
      <alignment horizontal="left"/>
      <protection locked="0"/>
    </xf>
    <xf numFmtId="0" fontId="6" fillId="9" borderId="25" xfId="0" applyFont="1" applyFill="1" applyBorder="1" applyAlignment="1" applyProtection="1">
      <alignment horizontal="center"/>
      <protection locked="0"/>
    </xf>
    <xf numFmtId="0" fontId="6" fillId="9" borderId="17" xfId="0" applyFont="1" applyFill="1" applyBorder="1" applyAlignment="1" applyProtection="1">
      <alignment horizontal="center"/>
      <protection locked="0"/>
    </xf>
    <xf numFmtId="0" fontId="6" fillId="9" borderId="5" xfId="0" applyFont="1" applyFill="1" applyBorder="1" applyAlignment="1" applyProtection="1">
      <alignment horizontal="center"/>
      <protection locked="0"/>
    </xf>
    <xf numFmtId="0" fontId="6" fillId="9" borderId="163" xfId="0" applyFont="1" applyFill="1" applyBorder="1" applyAlignment="1" applyProtection="1">
      <alignment horizontal="center"/>
      <protection locked="0"/>
    </xf>
    <xf numFmtId="0" fontId="6" fillId="9" borderId="164" xfId="0" applyFont="1" applyFill="1" applyBorder="1" applyAlignment="1" applyProtection="1">
      <alignment horizontal="center"/>
      <protection locked="0"/>
    </xf>
    <xf numFmtId="0" fontId="6" fillId="9" borderId="165" xfId="0" applyFont="1" applyFill="1" applyBorder="1" applyAlignment="1" applyProtection="1">
      <alignment horizontal="center"/>
      <protection locked="0"/>
    </xf>
    <xf numFmtId="0" fontId="56" fillId="2" borderId="115" xfId="0" applyFont="1" applyFill="1" applyBorder="1" applyAlignment="1" applyProtection="1">
      <alignment horizontal="left" vertical="center"/>
      <protection locked="0"/>
    </xf>
    <xf numFmtId="0" fontId="56" fillId="2" borderId="116" xfId="0" applyFont="1" applyFill="1" applyBorder="1" applyAlignment="1" applyProtection="1">
      <alignment horizontal="left" vertical="center"/>
      <protection locked="0"/>
    </xf>
    <xf numFmtId="0" fontId="25" fillId="2" borderId="98" xfId="2" applyFill="1" applyBorder="1" applyAlignment="1" applyProtection="1">
      <alignment horizontal="left" vertical="center"/>
      <protection locked="0"/>
    </xf>
    <xf numFmtId="0" fontId="35" fillId="0" borderId="0" xfId="0" applyFont="1" applyFill="1" applyBorder="1" applyAlignment="1">
      <alignment horizontal="left" vertical="center"/>
    </xf>
    <xf numFmtId="0" fontId="27" fillId="0" borderId="0" xfId="0" applyFont="1" applyFill="1" applyBorder="1" applyAlignment="1">
      <alignment horizontal="center" vertical="center"/>
    </xf>
    <xf numFmtId="0" fontId="42" fillId="0" borderId="0" xfId="0" applyFont="1" applyFill="1" applyBorder="1" applyAlignment="1">
      <alignment vertical="center" wrapText="1"/>
    </xf>
    <xf numFmtId="0" fontId="41" fillId="0" borderId="0" xfId="0" applyFont="1" applyFill="1" applyBorder="1" applyAlignment="1">
      <alignment vertical="center" wrapText="1"/>
    </xf>
    <xf numFmtId="0" fontId="0" fillId="0" borderId="0" xfId="0" applyAlignment="1">
      <alignment horizontal="center"/>
    </xf>
    <xf numFmtId="0" fontId="7" fillId="0" borderId="1" xfId="0" applyFont="1" applyBorder="1" applyAlignment="1">
      <alignment horizontal="center"/>
    </xf>
    <xf numFmtId="0" fontId="7" fillId="0" borderId="0" xfId="0" applyFont="1" applyBorder="1" applyAlignment="1">
      <alignment horizontal="center"/>
    </xf>
    <xf numFmtId="0" fontId="5" fillId="0" borderId="0" xfId="5" applyBorder="1" applyAlignment="1">
      <alignment horizontal="center" vertical="top" wrapText="1"/>
    </xf>
    <xf numFmtId="0" fontId="5" fillId="0" borderId="38" xfId="5" applyBorder="1" applyAlignment="1">
      <alignment horizontal="center" vertical="top" wrapText="1"/>
    </xf>
    <xf numFmtId="0" fontId="8" fillId="0" borderId="0" xfId="0" applyFont="1" applyAlignment="1">
      <alignment horizontal="center" vertical="center"/>
    </xf>
    <xf numFmtId="0" fontId="42" fillId="0" borderId="29" xfId="0" applyFont="1" applyFill="1" applyBorder="1" applyAlignment="1">
      <alignment vertical="center" wrapText="1"/>
    </xf>
    <xf numFmtId="0" fontId="42" fillId="0" borderId="4" xfId="0" applyFont="1" applyFill="1" applyBorder="1" applyAlignment="1">
      <alignment vertical="center" wrapText="1"/>
    </xf>
    <xf numFmtId="0" fontId="10" fillId="0" borderId="18" xfId="0" applyFont="1" applyFill="1" applyBorder="1"/>
    <xf numFmtId="0" fontId="10" fillId="0" borderId="4" xfId="0" applyFont="1" applyFill="1" applyBorder="1"/>
    <xf numFmtId="0" fontId="35" fillId="0" borderId="15" xfId="0" applyFont="1" applyFill="1" applyBorder="1" applyAlignment="1">
      <alignment horizontal="left" vertical="center"/>
    </xf>
    <xf numFmtId="0" fontId="12" fillId="0" borderId="13"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2" xfId="0" applyFont="1" applyFill="1" applyBorder="1" applyAlignment="1">
      <alignment horizontal="center" vertical="center"/>
    </xf>
    <xf numFmtId="0" fontId="0" fillId="0" borderId="29" xfId="0" applyBorder="1" applyAlignment="1">
      <alignment horizontal="center" vertical="center" wrapText="1"/>
    </xf>
    <xf numFmtId="0" fontId="0" fillId="0" borderId="4" xfId="0" applyBorder="1" applyAlignment="1">
      <alignment horizontal="center" vertical="center" wrapText="1"/>
    </xf>
    <xf numFmtId="0" fontId="6" fillId="0" borderId="29" xfId="0" applyFont="1" applyBorder="1" applyAlignment="1">
      <alignment horizontal="center"/>
    </xf>
    <xf numFmtId="0" fontId="6" fillId="0" borderId="39" xfId="0" applyFont="1" applyBorder="1" applyAlignment="1">
      <alignment horizontal="center"/>
    </xf>
    <xf numFmtId="0" fontId="6" fillId="0" borderId="4" xfId="0" applyFont="1" applyBorder="1" applyAlignment="1">
      <alignment horizontal="center"/>
    </xf>
    <xf numFmtId="0" fontId="10" fillId="0" borderId="19" xfId="0" applyFont="1" applyBorder="1" applyAlignment="1">
      <alignment vertical="center" wrapText="1"/>
    </xf>
    <xf numFmtId="0" fontId="10" fillId="0" borderId="0" xfId="0" applyFont="1" applyBorder="1" applyAlignment="1">
      <alignment vertical="center" wrapText="1"/>
    </xf>
    <xf numFmtId="0" fontId="0" fillId="0" borderId="29" xfId="0" applyBorder="1" applyAlignment="1">
      <alignment horizontal="center"/>
    </xf>
    <xf numFmtId="0" fontId="0" fillId="0" borderId="18" xfId="0" applyBorder="1" applyAlignment="1">
      <alignment horizontal="center"/>
    </xf>
    <xf numFmtId="0" fontId="0" fillId="0" borderId="4" xfId="0" applyBorder="1" applyAlignment="1">
      <alignment horizontal="center"/>
    </xf>
    <xf numFmtId="42" fontId="12" fillId="0" borderId="12" xfId="0" applyNumberFormat="1" applyFont="1" applyFill="1" applyBorder="1" applyAlignment="1">
      <alignment horizontal="center"/>
    </xf>
    <xf numFmtId="42" fontId="12" fillId="0" borderId="0" xfId="0" applyNumberFormat="1" applyFont="1" applyFill="1" applyBorder="1" applyAlignment="1">
      <alignment horizontal="center"/>
    </xf>
    <xf numFmtId="42" fontId="12" fillId="0" borderId="12" xfId="0" applyNumberFormat="1" applyFont="1" applyFill="1" applyBorder="1" applyAlignment="1">
      <alignment horizontal="left" vertical="center"/>
    </xf>
    <xf numFmtId="42" fontId="12" fillId="0" borderId="0" xfId="0" applyNumberFormat="1" applyFont="1" applyFill="1" applyBorder="1" applyAlignment="1">
      <alignment horizontal="left" vertical="center"/>
    </xf>
    <xf numFmtId="42" fontId="12" fillId="13" borderId="40" xfId="0" applyNumberFormat="1" applyFont="1" applyFill="1" applyBorder="1" applyAlignment="1">
      <alignment horizontal="center"/>
    </xf>
    <xf numFmtId="42" fontId="12" fillId="13" borderId="4" xfId="0" applyNumberFormat="1" applyFont="1" applyFill="1" applyBorder="1" applyAlignment="1">
      <alignment horizontal="center"/>
    </xf>
    <xf numFmtId="0" fontId="12" fillId="0" borderId="0" xfId="0" applyFont="1" applyFill="1" applyBorder="1" applyAlignment="1">
      <alignment horizontal="left" vertical="center"/>
    </xf>
    <xf numFmtId="49" fontId="11" fillId="0" borderId="0" xfId="0" applyNumberFormat="1" applyFont="1" applyFill="1" applyBorder="1"/>
    <xf numFmtId="49" fontId="10" fillId="0" borderId="0" xfId="0" applyNumberFormat="1" applyFont="1" applyFill="1" applyBorder="1"/>
    <xf numFmtId="0" fontId="10" fillId="0" borderId="0" xfId="0" applyFont="1" applyBorder="1" applyAlignment="1">
      <alignment horizontal="center" vertical="center" wrapText="1"/>
    </xf>
    <xf numFmtId="0" fontId="12" fillId="0" borderId="18"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35" fillId="0" borderId="14" xfId="0" applyFont="1" applyFill="1" applyBorder="1" applyAlignment="1">
      <alignment horizontal="left" vertical="center"/>
    </xf>
    <xf numFmtId="0" fontId="35" fillId="0" borderId="16" xfId="0" applyFont="1" applyFill="1" applyBorder="1" applyAlignment="1">
      <alignment horizontal="left" vertical="center"/>
    </xf>
    <xf numFmtId="0" fontId="28" fillId="0" borderId="26" xfId="0" applyFont="1" applyFill="1" applyBorder="1" applyAlignment="1">
      <alignment horizontal="center"/>
    </xf>
    <xf numFmtId="0" fontId="28" fillId="0" borderId="27" xfId="0" applyFont="1" applyFill="1" applyBorder="1" applyAlignment="1">
      <alignment horizontal="center"/>
    </xf>
    <xf numFmtId="0" fontId="28" fillId="0" borderId="33" xfId="0" applyFont="1" applyFill="1" applyBorder="1" applyAlignment="1">
      <alignment horizontal="center"/>
    </xf>
    <xf numFmtId="0" fontId="7" fillId="0" borderId="0" xfId="0" applyFont="1" applyFill="1" applyBorder="1" applyAlignment="1">
      <alignment horizontal="center"/>
    </xf>
    <xf numFmtId="0" fontId="35" fillId="0" borderId="19" xfId="0" applyFont="1" applyFill="1" applyBorder="1" applyAlignment="1">
      <alignment horizontal="left" vertical="center"/>
    </xf>
    <xf numFmtId="0" fontId="35" fillId="0" borderId="20" xfId="0" applyFont="1" applyFill="1" applyBorder="1" applyAlignment="1">
      <alignment horizontal="left" vertical="center"/>
    </xf>
    <xf numFmtId="0" fontId="6" fillId="0" borderId="29" xfId="0" applyFont="1" applyFill="1" applyBorder="1"/>
    <xf numFmtId="0" fontId="0" fillId="0" borderId="18" xfId="0" applyFill="1" applyBorder="1"/>
    <xf numFmtId="0" fontId="0" fillId="0" borderId="4" xfId="0" applyFill="1" applyBorder="1"/>
    <xf numFmtId="0" fontId="27" fillId="0" borderId="19" xfId="0" applyFont="1" applyFill="1" applyBorder="1" applyAlignment="1">
      <alignment horizontal="center" vertical="center"/>
    </xf>
    <xf numFmtId="0" fontId="34" fillId="0" borderId="14" xfId="0" applyFont="1" applyFill="1" applyBorder="1" applyAlignment="1">
      <alignment horizontal="left" vertical="center"/>
    </xf>
    <xf numFmtId="0" fontId="34" fillId="0" borderId="15" xfId="0" applyFont="1" applyFill="1" applyBorder="1" applyAlignment="1">
      <alignment horizontal="left" vertical="center"/>
    </xf>
    <xf numFmtId="0" fontId="34" fillId="0" borderId="16" xfId="0" applyFont="1" applyFill="1" applyBorder="1" applyAlignment="1">
      <alignment horizontal="left" vertical="center"/>
    </xf>
    <xf numFmtId="0" fontId="27" fillId="0" borderId="29" xfId="0" applyFont="1" applyFill="1" applyBorder="1" applyAlignment="1">
      <alignment horizontal="left" vertical="center"/>
    </xf>
    <xf numFmtId="0" fontId="27" fillId="0" borderId="18" xfId="0" applyFont="1" applyFill="1" applyBorder="1" applyAlignment="1">
      <alignment horizontal="left" vertical="center"/>
    </xf>
    <xf numFmtId="0" fontId="27" fillId="0" borderId="4" xfId="0" applyFont="1" applyFill="1" applyBorder="1" applyAlignment="1">
      <alignment horizontal="left" vertical="center"/>
    </xf>
    <xf numFmtId="0" fontId="0" fillId="0" borderId="19" xfId="0" applyFill="1" applyBorder="1"/>
    <xf numFmtId="0" fontId="0" fillId="0" borderId="0" xfId="0" applyFill="1" applyBorder="1"/>
    <xf numFmtId="0" fontId="10" fillId="0" borderId="6" xfId="0" applyFont="1" applyBorder="1" applyAlignment="1">
      <alignment vertical="center" wrapText="1"/>
    </xf>
    <xf numFmtId="0" fontId="10" fillId="0" borderId="12" xfId="0" applyFont="1" applyBorder="1" applyAlignment="1">
      <alignment vertical="center" wrapText="1"/>
    </xf>
    <xf numFmtId="0" fontId="0" fillId="0" borderId="0" xfId="0" applyFill="1" applyBorder="1" applyAlignment="1">
      <alignment horizontal="left"/>
    </xf>
    <xf numFmtId="0" fontId="28" fillId="0" borderId="0" xfId="0" applyFont="1" applyFill="1" applyBorder="1" applyAlignment="1">
      <alignment horizontal="center"/>
    </xf>
    <xf numFmtId="0" fontId="28" fillId="0" borderId="20" xfId="0" applyFont="1" applyFill="1" applyBorder="1" applyAlignment="1">
      <alignment horizontal="center"/>
    </xf>
    <xf numFmtId="0" fontId="6" fillId="0" borderId="0" xfId="0" applyFont="1" applyFill="1" applyBorder="1" applyAlignment="1">
      <alignment horizontal="center" wrapText="1"/>
    </xf>
    <xf numFmtId="0" fontId="6" fillId="0" borderId="17" xfId="0" applyFont="1" applyFill="1" applyBorder="1" applyAlignment="1">
      <alignment horizontal="center" wrapText="1"/>
    </xf>
    <xf numFmtId="0" fontId="0" fillId="0" borderId="29" xfId="0" applyBorder="1"/>
    <xf numFmtId="0" fontId="0" fillId="0" borderId="18" xfId="0" applyBorder="1"/>
    <xf numFmtId="0" fontId="0" fillId="0" borderId="4" xfId="0" applyBorder="1"/>
    <xf numFmtId="0" fontId="35" fillId="0" borderId="0" xfId="0" applyFont="1" applyFill="1" applyBorder="1" applyAlignment="1">
      <alignment horizontal="left"/>
    </xf>
    <xf numFmtId="0" fontId="11" fillId="0" borderId="19" xfId="0" applyFont="1" applyFill="1" applyBorder="1" applyAlignment="1" applyProtection="1">
      <protection locked="0"/>
    </xf>
    <xf numFmtId="0" fontId="11" fillId="0" borderId="0" xfId="0" applyFont="1" applyFill="1" applyBorder="1" applyAlignment="1" applyProtection="1">
      <protection locked="0"/>
    </xf>
    <xf numFmtId="0" fontId="11" fillId="0" borderId="20" xfId="0" applyFont="1" applyFill="1" applyBorder="1" applyAlignment="1" applyProtection="1">
      <protection locked="0"/>
    </xf>
    <xf numFmtId="0" fontId="11" fillId="0" borderId="3" xfId="0" applyFont="1" applyFill="1" applyBorder="1" applyAlignment="1" applyProtection="1">
      <protection locked="0"/>
    </xf>
    <xf numFmtId="0" fontId="11" fillId="0" borderId="17" xfId="0" applyFont="1" applyFill="1" applyBorder="1" applyAlignment="1" applyProtection="1">
      <protection locked="0"/>
    </xf>
    <xf numFmtId="0" fontId="11" fillId="0" borderId="5" xfId="0" applyFont="1" applyFill="1" applyBorder="1" applyAlignment="1" applyProtection="1">
      <protection locked="0"/>
    </xf>
    <xf numFmtId="0" fontId="11" fillId="0" borderId="92" xfId="0" applyFont="1" applyFill="1" applyBorder="1" applyAlignment="1" applyProtection="1"/>
    <xf numFmtId="0" fontId="11" fillId="0" borderId="91" xfId="0" applyFont="1" applyFill="1" applyBorder="1" applyAlignment="1" applyProtection="1"/>
    <xf numFmtId="0" fontId="10" fillId="0" borderId="19" xfId="0" applyNumberFormat="1" applyFont="1" applyFill="1" applyBorder="1" applyAlignment="1" applyProtection="1">
      <alignment horizontal="left" vertical="top" wrapText="1" shrinkToFit="1" readingOrder="1"/>
      <protection locked="0"/>
    </xf>
    <xf numFmtId="0" fontId="10" fillId="0" borderId="0" xfId="0" applyNumberFormat="1" applyFont="1" applyFill="1" applyBorder="1" applyAlignment="1" applyProtection="1">
      <alignment horizontal="left" vertical="top" shrinkToFit="1" readingOrder="1"/>
      <protection locked="0"/>
    </xf>
    <xf numFmtId="0" fontId="10" fillId="0" borderId="20" xfId="0" applyNumberFormat="1" applyFont="1" applyFill="1" applyBorder="1" applyAlignment="1" applyProtection="1">
      <alignment horizontal="left" vertical="top" shrinkToFit="1" readingOrder="1"/>
      <protection locked="0"/>
    </xf>
    <xf numFmtId="0" fontId="10" fillId="0" borderId="19" xfId="0" applyNumberFormat="1" applyFont="1" applyFill="1" applyBorder="1" applyAlignment="1" applyProtection="1">
      <alignment horizontal="left" vertical="top" shrinkToFit="1" readingOrder="1"/>
      <protection locked="0"/>
    </xf>
    <xf numFmtId="0" fontId="10" fillId="0" borderId="3" xfId="0" applyNumberFormat="1" applyFont="1" applyFill="1" applyBorder="1" applyAlignment="1" applyProtection="1">
      <alignment horizontal="left" vertical="top" shrinkToFit="1" readingOrder="1"/>
      <protection locked="0"/>
    </xf>
    <xf numFmtId="0" fontId="10" fillId="0" borderId="17" xfId="0" applyNumberFormat="1" applyFont="1" applyFill="1" applyBorder="1" applyAlignment="1" applyProtection="1">
      <alignment horizontal="left" vertical="top" shrinkToFit="1" readingOrder="1"/>
      <protection locked="0"/>
    </xf>
    <xf numFmtId="0" fontId="10" fillId="0" borderId="5" xfId="0" applyNumberFormat="1" applyFont="1" applyFill="1" applyBorder="1" applyAlignment="1" applyProtection="1">
      <alignment horizontal="left" vertical="top" shrinkToFit="1" readingOrder="1"/>
      <protection locked="0"/>
    </xf>
    <xf numFmtId="0" fontId="10" fillId="0" borderId="19"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20" xfId="0" applyFont="1" applyFill="1" applyBorder="1" applyAlignment="1" applyProtection="1">
      <alignment horizontal="left" vertical="top" wrapText="1"/>
      <protection locked="0"/>
    </xf>
    <xf numFmtId="0" fontId="10" fillId="0" borderId="3" xfId="0" applyFont="1" applyFill="1" applyBorder="1" applyAlignment="1" applyProtection="1">
      <alignment horizontal="left" vertical="top" wrapText="1"/>
      <protection locked="0"/>
    </xf>
    <xf numFmtId="0" fontId="10" fillId="0" borderId="17" xfId="0" applyFont="1" applyFill="1" applyBorder="1" applyAlignment="1" applyProtection="1">
      <alignment horizontal="left" vertical="top" wrapText="1"/>
      <protection locked="0"/>
    </xf>
    <xf numFmtId="0" fontId="10" fillId="0" borderId="5" xfId="0" applyFont="1" applyFill="1" applyBorder="1" applyAlignment="1" applyProtection="1">
      <alignment horizontal="left" vertical="top" wrapText="1"/>
      <protection locked="0"/>
    </xf>
    <xf numFmtId="0" fontId="12" fillId="0" borderId="92" xfId="0" applyFont="1" applyBorder="1" applyAlignment="1" applyProtection="1">
      <alignment vertical="center" wrapText="1"/>
    </xf>
    <xf numFmtId="0" fontId="12" fillId="0" borderId="91" xfId="0" applyFont="1" applyBorder="1" applyAlignment="1" applyProtection="1">
      <alignment vertical="center" wrapText="1"/>
    </xf>
    <xf numFmtId="0" fontId="12" fillId="0" borderId="93" xfId="0" applyFont="1" applyBorder="1" applyAlignment="1" applyProtection="1">
      <alignment vertical="center" wrapText="1"/>
    </xf>
    <xf numFmtId="49" fontId="13" fillId="0" borderId="92" xfId="0" applyNumberFormat="1" applyFont="1" applyFill="1" applyBorder="1" applyAlignment="1" applyProtection="1">
      <alignment horizontal="left" vertical="center"/>
      <protection locked="0"/>
    </xf>
    <xf numFmtId="0" fontId="105" fillId="0" borderId="91" xfId="0" applyFont="1" applyFill="1" applyBorder="1" applyAlignment="1" applyProtection="1">
      <alignment horizontal="left" vertical="center"/>
      <protection locked="0"/>
    </xf>
    <xf numFmtId="0" fontId="105" fillId="0" borderId="93" xfId="0" applyFont="1" applyFill="1" applyBorder="1" applyAlignment="1" applyProtection="1">
      <alignment horizontal="left" vertical="center"/>
      <protection locked="0"/>
    </xf>
    <xf numFmtId="0" fontId="105" fillId="0" borderId="3" xfId="0" applyFont="1" applyFill="1" applyBorder="1" applyAlignment="1" applyProtection="1">
      <alignment horizontal="left" vertical="center"/>
      <protection locked="0"/>
    </xf>
    <xf numFmtId="0" fontId="105" fillId="0" borderId="17" xfId="0" applyFont="1" applyFill="1" applyBorder="1" applyAlignment="1" applyProtection="1">
      <alignment horizontal="left" vertical="center"/>
      <protection locked="0"/>
    </xf>
    <xf numFmtId="0" fontId="105" fillId="0" borderId="5" xfId="0" applyFont="1" applyFill="1" applyBorder="1" applyAlignment="1" applyProtection="1">
      <alignment horizontal="left" vertical="center"/>
      <protection locked="0"/>
    </xf>
    <xf numFmtId="0" fontId="12" fillId="0" borderId="94" xfId="0" applyFont="1" applyBorder="1" applyAlignment="1" applyProtection="1">
      <alignment vertical="center" wrapText="1"/>
      <protection locked="0"/>
    </xf>
    <xf numFmtId="0" fontId="12" fillId="0" borderId="95" xfId="0" applyFont="1" applyBorder="1" applyAlignment="1" applyProtection="1">
      <alignment vertical="center" wrapText="1"/>
      <protection locked="0"/>
    </xf>
    <xf numFmtId="0" fontId="12" fillId="0" borderId="96" xfId="0" applyFont="1" applyBorder="1" applyAlignment="1" applyProtection="1">
      <alignment vertical="center" wrapText="1"/>
      <protection locked="0"/>
    </xf>
    <xf numFmtId="0" fontId="12" fillId="0" borderId="94" xfId="0" applyFont="1" applyBorder="1" applyAlignment="1" applyProtection="1">
      <alignment vertical="center" wrapText="1"/>
    </xf>
    <xf numFmtId="0" fontId="12" fillId="0" borderId="95" xfId="0" applyFont="1" applyBorder="1" applyAlignment="1" applyProtection="1">
      <alignment vertical="center" wrapText="1"/>
    </xf>
    <xf numFmtId="0" fontId="12" fillId="0" borderId="96" xfId="0" applyFont="1" applyBorder="1" applyAlignment="1" applyProtection="1">
      <alignment vertical="center" wrapText="1"/>
    </xf>
    <xf numFmtId="0" fontId="11" fillId="0" borderId="94" xfId="0" applyFont="1" applyFill="1" applyBorder="1" applyAlignment="1" applyProtection="1"/>
    <xf numFmtId="0" fontId="11" fillId="0" borderId="95" xfId="0" applyFont="1" applyFill="1" applyBorder="1" applyAlignment="1" applyProtection="1"/>
    <xf numFmtId="0" fontId="11" fillId="0" borderId="96" xfId="0" applyFont="1" applyFill="1" applyBorder="1" applyAlignment="1" applyProtection="1"/>
    <xf numFmtId="49" fontId="10" fillId="0" borderId="19" xfId="0" applyNumberFormat="1" applyFont="1" applyFill="1" applyBorder="1" applyAlignment="1" applyProtection="1">
      <alignment horizontal="left" vertical="top" wrapText="1" shrinkToFit="1" readingOrder="1"/>
      <protection locked="0"/>
    </xf>
    <xf numFmtId="49" fontId="10" fillId="0" borderId="0" xfId="0" applyNumberFormat="1" applyFont="1" applyFill="1" applyBorder="1" applyAlignment="1" applyProtection="1">
      <alignment horizontal="left" vertical="top" shrinkToFit="1" readingOrder="1"/>
      <protection locked="0"/>
    </xf>
    <xf numFmtId="49" fontId="10" fillId="0" borderId="20" xfId="0" applyNumberFormat="1" applyFont="1" applyFill="1" applyBorder="1" applyAlignment="1" applyProtection="1">
      <alignment horizontal="left" vertical="top" shrinkToFit="1" readingOrder="1"/>
      <protection locked="0"/>
    </xf>
    <xf numFmtId="49" fontId="10" fillId="0" borderId="19" xfId="0" applyNumberFormat="1" applyFont="1" applyFill="1" applyBorder="1" applyAlignment="1" applyProtection="1">
      <alignment horizontal="left" vertical="top" shrinkToFit="1" readingOrder="1"/>
      <protection locked="0"/>
    </xf>
    <xf numFmtId="49" fontId="10" fillId="0" borderId="3" xfId="0" applyNumberFormat="1" applyFont="1" applyFill="1" applyBorder="1" applyAlignment="1" applyProtection="1">
      <alignment horizontal="left" vertical="top" shrinkToFit="1" readingOrder="1"/>
      <protection locked="0"/>
    </xf>
    <xf numFmtId="49" fontId="10" fillId="0" borderId="17" xfId="0" applyNumberFormat="1" applyFont="1" applyFill="1" applyBorder="1" applyAlignment="1" applyProtection="1">
      <alignment horizontal="left" vertical="top" shrinkToFit="1" readingOrder="1"/>
      <protection locked="0"/>
    </xf>
    <xf numFmtId="49" fontId="10" fillId="0" borderId="5" xfId="0" applyNumberFormat="1" applyFont="1" applyFill="1" applyBorder="1" applyAlignment="1" applyProtection="1">
      <alignment horizontal="left" vertical="top" shrinkToFit="1" readingOrder="1"/>
      <protection locked="0"/>
    </xf>
    <xf numFmtId="49" fontId="10" fillId="0" borderId="19"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left" vertical="top" wrapText="1"/>
      <protection locked="0"/>
    </xf>
    <xf numFmtId="49" fontId="10" fillId="0" borderId="20" xfId="0" applyNumberFormat="1" applyFont="1" applyFill="1" applyBorder="1" applyAlignment="1" applyProtection="1">
      <alignment horizontal="left" vertical="top" wrapText="1"/>
      <protection locked="0"/>
    </xf>
    <xf numFmtId="49" fontId="10" fillId="0" borderId="3" xfId="0" applyNumberFormat="1" applyFont="1" applyFill="1" applyBorder="1" applyAlignment="1" applyProtection="1">
      <alignment horizontal="left" vertical="top" wrapText="1"/>
      <protection locked="0"/>
    </xf>
    <xf numFmtId="49" fontId="10" fillId="0" borderId="17" xfId="0" applyNumberFormat="1" applyFont="1" applyFill="1" applyBorder="1" applyAlignment="1" applyProtection="1">
      <alignment horizontal="left" vertical="top" wrapText="1"/>
      <protection locked="0"/>
    </xf>
    <xf numFmtId="49" fontId="10" fillId="0" borderId="5" xfId="0" applyNumberFormat="1" applyFont="1" applyFill="1" applyBorder="1" applyAlignment="1" applyProtection="1">
      <alignment horizontal="left" vertical="top" wrapText="1"/>
      <protection locked="0"/>
    </xf>
    <xf numFmtId="49" fontId="11" fillId="0" borderId="0" xfId="0" applyNumberFormat="1" applyFont="1" applyFill="1" applyBorder="1" applyAlignment="1" applyProtection="1">
      <alignment horizontal="left" vertical="top" wrapText="1"/>
      <protection locked="0"/>
    </xf>
    <xf numFmtId="49" fontId="11" fillId="0" borderId="20" xfId="0" applyNumberFormat="1" applyFont="1" applyFill="1" applyBorder="1" applyAlignment="1" applyProtection="1">
      <alignment horizontal="left" vertical="top" wrapText="1"/>
      <protection locked="0"/>
    </xf>
    <xf numFmtId="49" fontId="11" fillId="0" borderId="19" xfId="0" applyNumberFormat="1" applyFont="1" applyFill="1" applyBorder="1" applyAlignment="1" applyProtection="1">
      <alignment horizontal="left" vertical="top" wrapText="1"/>
      <protection locked="0"/>
    </xf>
    <xf numFmtId="3" fontId="125" fillId="0" borderId="161" xfId="0" applyNumberFormat="1" applyFont="1" applyBorder="1" applyAlignment="1">
      <alignment horizontal="center"/>
    </xf>
    <xf numFmtId="0" fontId="125" fillId="0" borderId="164" xfId="0" applyFont="1" applyBorder="1" applyAlignment="1">
      <alignment horizontal="center"/>
    </xf>
    <xf numFmtId="0" fontId="125" fillId="0" borderId="165" xfId="0" applyFont="1" applyBorder="1" applyAlignment="1">
      <alignment horizontal="center"/>
    </xf>
    <xf numFmtId="1" fontId="10" fillId="0" borderId="161" xfId="0" applyNumberFormat="1" applyFont="1" applyFill="1" applyBorder="1" applyAlignment="1" applyProtection="1">
      <alignment horizontal="center"/>
      <protection locked="0"/>
    </xf>
    <xf numFmtId="1" fontId="10" fillId="0" borderId="165" xfId="0" applyNumberFormat="1" applyFont="1" applyFill="1" applyBorder="1" applyAlignment="1" applyProtection="1">
      <alignment horizontal="center"/>
      <protection locked="0"/>
    </xf>
    <xf numFmtId="0" fontId="57" fillId="0" borderId="0" xfId="0" applyFont="1" applyFill="1" applyBorder="1" applyAlignment="1" applyProtection="1">
      <alignment horizontal="right" vertical="top"/>
      <protection locked="0"/>
    </xf>
    <xf numFmtId="0" fontId="11" fillId="0" borderId="19"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20" xfId="0" applyFont="1" applyFill="1" applyBorder="1" applyAlignment="1" applyProtection="1">
      <alignment horizontal="left" vertical="top" wrapText="1"/>
      <protection locked="0"/>
    </xf>
    <xf numFmtId="49" fontId="10" fillId="0" borderId="178" xfId="0" applyNumberFormat="1" applyFont="1" applyFill="1" applyBorder="1" applyAlignment="1" applyProtection="1">
      <alignment horizontal="left" vertical="top" wrapText="1"/>
      <protection locked="0"/>
    </xf>
    <xf numFmtId="49" fontId="10" fillId="0" borderId="180" xfId="0" applyNumberFormat="1" applyFont="1" applyFill="1" applyBorder="1" applyAlignment="1" applyProtection="1">
      <alignment horizontal="left" vertical="top" wrapText="1"/>
      <protection locked="0"/>
    </xf>
    <xf numFmtId="49" fontId="10" fillId="0" borderId="181" xfId="0" applyNumberFormat="1" applyFont="1" applyFill="1" applyBorder="1" applyAlignment="1" applyProtection="1">
      <alignment horizontal="left" vertical="top" wrapText="1"/>
      <protection locked="0"/>
    </xf>
    <xf numFmtId="3" fontId="10" fillId="0" borderId="0" xfId="0" applyNumberFormat="1" applyFont="1" applyFill="1" applyBorder="1" applyAlignment="1" applyProtection="1">
      <alignment horizontal="center"/>
      <protection locked="0"/>
    </xf>
    <xf numFmtId="49" fontId="11" fillId="0" borderId="91" xfId="0" applyNumberFormat="1" applyFont="1" applyFill="1" applyBorder="1" applyAlignment="1" applyProtection="1">
      <alignment vertical="top" wrapText="1"/>
      <protection locked="0"/>
    </xf>
    <xf numFmtId="49" fontId="11" fillId="0" borderId="93" xfId="0" applyNumberFormat="1" applyFont="1" applyFill="1" applyBorder="1" applyAlignment="1" applyProtection="1">
      <alignment vertical="top" wrapText="1"/>
      <protection locked="0"/>
    </xf>
    <xf numFmtId="49" fontId="11" fillId="0" borderId="0" xfId="0" applyNumberFormat="1" applyFont="1" applyFill="1" applyBorder="1" applyAlignment="1" applyProtection="1">
      <alignment vertical="top" wrapText="1"/>
      <protection locked="0"/>
    </xf>
    <xf numFmtId="49" fontId="11" fillId="0" borderId="20" xfId="0" applyNumberFormat="1" applyFont="1" applyFill="1" applyBorder="1" applyAlignment="1" applyProtection="1">
      <alignment vertical="top" wrapText="1"/>
      <protection locked="0"/>
    </xf>
    <xf numFmtId="49" fontId="11" fillId="0" borderId="17" xfId="0" applyNumberFormat="1" applyFont="1" applyFill="1" applyBorder="1" applyAlignment="1" applyProtection="1">
      <alignment vertical="top" wrapText="1"/>
      <protection locked="0"/>
    </xf>
    <xf numFmtId="49" fontId="11" fillId="0" borderId="5" xfId="0" applyNumberFormat="1" applyFont="1" applyFill="1" applyBorder="1" applyAlignment="1" applyProtection="1">
      <alignment vertical="top" wrapText="1"/>
      <protection locked="0"/>
    </xf>
    <xf numFmtId="0" fontId="12" fillId="0" borderId="19" xfId="0" applyFont="1" applyBorder="1" applyAlignment="1" applyProtection="1">
      <alignment vertical="center" wrapText="1"/>
      <protection locked="0"/>
    </xf>
    <xf numFmtId="0" fontId="12" fillId="0" borderId="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19" xfId="0" applyFont="1" applyBorder="1" applyAlignment="1" applyProtection="1">
      <alignment vertical="center" wrapText="1"/>
    </xf>
    <xf numFmtId="0" fontId="12" fillId="0" borderId="0" xfId="0" applyFont="1" applyBorder="1" applyAlignment="1" applyProtection="1">
      <alignment vertical="center" wrapText="1"/>
    </xf>
    <xf numFmtId="0" fontId="12" fillId="0" borderId="20" xfId="0" applyFont="1" applyBorder="1" applyAlignment="1" applyProtection="1">
      <alignment vertical="center" wrapText="1"/>
    </xf>
    <xf numFmtId="0" fontId="11" fillId="0" borderId="3" xfId="0" applyFont="1" applyFill="1" applyBorder="1" applyAlignment="1" applyProtection="1"/>
    <xf numFmtId="0" fontId="11" fillId="0" borderId="17" xfId="0" applyFont="1" applyFill="1" applyBorder="1" applyAlignment="1" applyProtection="1"/>
    <xf numFmtId="0" fontId="11" fillId="0" borderId="5" xfId="0" applyFont="1" applyFill="1" applyBorder="1" applyAlignment="1" applyProtection="1"/>
    <xf numFmtId="0" fontId="12" fillId="0" borderId="3" xfId="0" applyFont="1" applyBorder="1" applyAlignment="1" applyProtection="1">
      <alignment vertical="center" wrapText="1"/>
    </xf>
    <xf numFmtId="0" fontId="12" fillId="0" borderId="17" xfId="0" applyFont="1" applyBorder="1" applyAlignment="1" applyProtection="1">
      <alignment vertical="center" wrapText="1"/>
    </xf>
    <xf numFmtId="0" fontId="12" fillId="0" borderId="5" xfId="0" applyFont="1" applyBorder="1" applyAlignment="1" applyProtection="1">
      <alignment vertical="center" wrapText="1"/>
    </xf>
    <xf numFmtId="0" fontId="10" fillId="0" borderId="19" xfId="0" applyFont="1" applyFill="1" applyBorder="1" applyAlignment="1" applyProtection="1">
      <alignment horizontal="left" vertical="top" wrapText="1" indent="7"/>
      <protection locked="0"/>
    </xf>
    <xf numFmtId="0" fontId="10" fillId="0" borderId="0" xfId="0" applyFont="1" applyFill="1" applyBorder="1" applyAlignment="1" applyProtection="1">
      <alignment horizontal="left" vertical="top" wrapText="1" indent="7"/>
      <protection locked="0"/>
    </xf>
    <xf numFmtId="0" fontId="10" fillId="0" borderId="20" xfId="0" applyFont="1" applyFill="1" applyBorder="1" applyAlignment="1" applyProtection="1">
      <alignment horizontal="left" vertical="top" wrapText="1" indent="7"/>
      <protection locked="0"/>
    </xf>
    <xf numFmtId="0" fontId="10" fillId="0" borderId="19" xfId="0" applyFont="1" applyFill="1" applyBorder="1" applyAlignment="1" applyProtection="1">
      <alignment horizontal="left" vertical="top" wrapText="1" indent="22"/>
      <protection locked="0"/>
    </xf>
    <xf numFmtId="0" fontId="10" fillId="0" borderId="0" xfId="0" applyFont="1" applyFill="1" applyBorder="1" applyAlignment="1" applyProtection="1">
      <alignment horizontal="left" vertical="top" wrapText="1" indent="22"/>
      <protection locked="0"/>
    </xf>
    <xf numFmtId="0" fontId="10" fillId="0" borderId="20" xfId="0" applyFont="1" applyFill="1" applyBorder="1" applyAlignment="1" applyProtection="1">
      <alignment horizontal="left" vertical="top" wrapText="1" indent="22"/>
      <protection locked="0"/>
    </xf>
    <xf numFmtId="0" fontId="125" fillId="0" borderId="161" xfId="0" applyFont="1" applyBorder="1" applyAlignment="1">
      <alignment horizontal="center" vertical="center"/>
    </xf>
    <xf numFmtId="0" fontId="125" fillId="0" borderId="164" xfId="0" applyFont="1" applyBorder="1" applyAlignment="1">
      <alignment horizontal="center" vertical="center"/>
    </xf>
    <xf numFmtId="0" fontId="125" fillId="0" borderId="165" xfId="0" applyFont="1" applyBorder="1" applyAlignment="1">
      <alignment horizontal="center" vertical="center"/>
    </xf>
    <xf numFmtId="0" fontId="10" fillId="0" borderId="161" xfId="0" applyFont="1" applyFill="1" applyBorder="1" applyAlignment="1" applyProtection="1">
      <alignment horizontal="center" vertical="center"/>
      <protection locked="0"/>
    </xf>
    <xf numFmtId="0" fontId="10" fillId="0" borderId="165" xfId="0" applyFont="1" applyFill="1" applyBorder="1" applyAlignment="1" applyProtection="1">
      <alignment horizontal="center" vertical="center"/>
      <protection locked="0"/>
    </xf>
    <xf numFmtId="49" fontId="10" fillId="0" borderId="19" xfId="0" applyNumberFormat="1" applyFont="1" applyFill="1" applyBorder="1" applyAlignment="1" applyProtection="1">
      <alignment horizontal="left" vertical="center" wrapText="1" shrinkToFit="1" readingOrder="1"/>
      <protection locked="0"/>
    </xf>
    <xf numFmtId="49" fontId="10" fillId="0" borderId="0" xfId="0" applyNumberFormat="1" applyFont="1" applyFill="1" applyBorder="1" applyAlignment="1" applyProtection="1">
      <alignment horizontal="left" vertical="center" shrinkToFit="1" readingOrder="1"/>
      <protection locked="0"/>
    </xf>
    <xf numFmtId="49" fontId="10" fillId="0" borderId="20" xfId="0" applyNumberFormat="1" applyFont="1" applyFill="1" applyBorder="1" applyAlignment="1" applyProtection="1">
      <alignment horizontal="left" vertical="center" shrinkToFit="1" readingOrder="1"/>
      <protection locked="0"/>
    </xf>
    <xf numFmtId="49" fontId="10" fillId="0" borderId="19" xfId="0" applyNumberFormat="1" applyFont="1" applyFill="1" applyBorder="1" applyAlignment="1" applyProtection="1">
      <alignment horizontal="left" vertical="center" shrinkToFit="1" readingOrder="1"/>
      <protection locked="0"/>
    </xf>
    <xf numFmtId="3" fontId="10" fillId="0" borderId="0" xfId="0" applyNumberFormat="1" applyFont="1" applyFill="1" applyBorder="1" applyAlignment="1" applyProtection="1">
      <alignment horizontal="right" vertical="center"/>
      <protection locked="0"/>
    </xf>
    <xf numFmtId="0" fontId="53" fillId="0" borderId="0" xfId="0" applyFont="1" applyAlignment="1">
      <alignment horizontal="center"/>
    </xf>
    <xf numFmtId="49" fontId="10" fillId="0" borderId="19" xfId="0" applyNumberFormat="1" applyFont="1" applyFill="1" applyBorder="1" applyAlignment="1" applyProtection="1">
      <alignment horizontal="left" vertical="center" wrapText="1"/>
      <protection locked="0"/>
    </xf>
    <xf numFmtId="49" fontId="10" fillId="0" borderId="0" xfId="0" applyNumberFormat="1" applyFont="1" applyFill="1" applyBorder="1" applyAlignment="1" applyProtection="1">
      <alignment horizontal="left" vertical="center" wrapText="1"/>
      <protection locked="0"/>
    </xf>
    <xf numFmtId="49" fontId="10" fillId="0" borderId="20" xfId="0" applyNumberFormat="1" applyFont="1" applyFill="1" applyBorder="1" applyAlignment="1" applyProtection="1">
      <alignment horizontal="left" vertical="center" wrapText="1"/>
      <protection locked="0"/>
    </xf>
    <xf numFmtId="49" fontId="13" fillId="0" borderId="19" xfId="0" applyNumberFormat="1" applyFont="1" applyFill="1" applyBorder="1" applyAlignment="1" applyProtection="1">
      <alignment horizontal="left" vertical="center"/>
      <protection locked="0"/>
    </xf>
    <xf numFmtId="0" fontId="105" fillId="0" borderId="0" xfId="0" applyFont="1" applyFill="1" applyBorder="1" applyAlignment="1" applyProtection="1">
      <alignment horizontal="left" vertical="center"/>
      <protection locked="0"/>
    </xf>
    <xf numFmtId="0" fontId="105" fillId="0" borderId="20" xfId="0" applyFont="1" applyFill="1" applyBorder="1" applyAlignment="1" applyProtection="1">
      <alignment horizontal="left" vertical="center"/>
      <protection locked="0"/>
    </xf>
    <xf numFmtId="0" fontId="10" fillId="0" borderId="17" xfId="0" applyFont="1" applyFill="1" applyBorder="1" applyAlignment="1" applyProtection="1">
      <alignment horizontal="left" vertical="top"/>
      <protection locked="0"/>
    </xf>
    <xf numFmtId="0" fontId="10" fillId="0" borderId="19" xfId="0" applyFont="1" applyFill="1" applyBorder="1" applyAlignment="1" applyProtection="1">
      <alignment horizontal="left" vertical="top" wrapText="1" indent="9"/>
      <protection locked="0"/>
    </xf>
    <xf numFmtId="0" fontId="10" fillId="0" borderId="0" xfId="0" applyFont="1" applyFill="1" applyBorder="1" applyAlignment="1" applyProtection="1">
      <alignment horizontal="left" vertical="top" wrapText="1" indent="9"/>
      <protection locked="0"/>
    </xf>
    <xf numFmtId="0" fontId="10" fillId="0" borderId="19" xfId="0" applyFont="1" applyFill="1" applyBorder="1" applyAlignment="1" applyProtection="1">
      <alignment horizontal="left" vertical="top"/>
      <protection locked="0"/>
    </xf>
    <xf numFmtId="0" fontId="10" fillId="0" borderId="0" xfId="0" applyFont="1" applyFill="1" applyBorder="1" applyAlignment="1" applyProtection="1">
      <alignment horizontal="left" vertical="top"/>
      <protection locked="0"/>
    </xf>
    <xf numFmtId="3" fontId="10" fillId="0" borderId="0" xfId="0" applyNumberFormat="1" applyFont="1" applyFill="1" applyBorder="1" applyAlignment="1" applyProtection="1">
      <alignment horizontal="right"/>
      <protection locked="0"/>
    </xf>
    <xf numFmtId="0" fontId="10" fillId="0" borderId="19" xfId="0" applyFont="1" applyFill="1" applyBorder="1" applyAlignment="1" applyProtection="1">
      <alignment horizontal="left" vertical="top" wrapText="1" indent="10"/>
      <protection locked="0"/>
    </xf>
    <xf numFmtId="0" fontId="10" fillId="0" borderId="0" xfId="0" applyFont="1" applyFill="1" applyBorder="1" applyAlignment="1" applyProtection="1">
      <alignment horizontal="left" vertical="top" wrapText="1" indent="10"/>
      <protection locked="0"/>
    </xf>
    <xf numFmtId="0" fontId="10" fillId="0" borderId="19" xfId="0" applyFont="1" applyFill="1" applyBorder="1" applyAlignment="1" applyProtection="1">
      <alignment horizontal="left" vertical="top" wrapText="1" indent="14"/>
      <protection locked="0"/>
    </xf>
    <xf numFmtId="0" fontId="10" fillId="0" borderId="0" xfId="0" applyFont="1" applyFill="1" applyBorder="1" applyAlignment="1" applyProtection="1">
      <alignment horizontal="left" vertical="top" wrapText="1" indent="14"/>
      <protection locked="0"/>
    </xf>
    <xf numFmtId="0" fontId="57" fillId="0" borderId="0" xfId="0" applyFont="1" applyFill="1" applyBorder="1" applyAlignment="1" applyProtection="1">
      <alignment horizontal="right"/>
      <protection locked="0"/>
    </xf>
    <xf numFmtId="0" fontId="125" fillId="0" borderId="94" xfId="0" applyFont="1" applyBorder="1" applyAlignment="1">
      <alignment horizontal="left" vertical="center"/>
    </xf>
    <xf numFmtId="0" fontId="125" fillId="0" borderId="95" xfId="0" applyFont="1" applyBorder="1" applyAlignment="1">
      <alignment horizontal="left" vertical="center"/>
    </xf>
    <xf numFmtId="0" fontId="0" fillId="0" borderId="94" xfId="0" applyFill="1" applyBorder="1" applyAlignment="1" applyProtection="1">
      <alignment vertical="center"/>
      <protection locked="0"/>
    </xf>
    <xf numFmtId="0" fontId="0" fillId="0" borderId="96" xfId="0" applyFill="1" applyBorder="1" applyAlignment="1" applyProtection="1">
      <alignment vertical="center"/>
      <protection locked="0"/>
    </xf>
    <xf numFmtId="170" fontId="10" fillId="0" borderId="0" xfId="0" applyNumberFormat="1" applyFont="1" applyFill="1" applyBorder="1" applyAlignment="1" applyProtection="1">
      <alignment horizontal="right"/>
      <protection locked="0"/>
    </xf>
    <xf numFmtId="170" fontId="10" fillId="0" borderId="0"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right"/>
      <protection locked="0"/>
    </xf>
    <xf numFmtId="0" fontId="11" fillId="0" borderId="0" xfId="0" applyFont="1" applyFill="1" applyBorder="1" applyAlignment="1" applyProtection="1"/>
    <xf numFmtId="49" fontId="10" fillId="0" borderId="0" xfId="0" applyNumberFormat="1" applyFont="1" applyFill="1" applyBorder="1" applyAlignment="1" applyProtection="1">
      <alignment horizontal="left" vertical="top" wrapText="1" shrinkToFit="1" readingOrder="1"/>
      <protection locked="0"/>
    </xf>
    <xf numFmtId="49" fontId="13" fillId="0" borderId="0" xfId="0" applyNumberFormat="1" applyFont="1" applyFill="1" applyBorder="1" applyAlignment="1" applyProtection="1">
      <alignment horizontal="left" vertical="center"/>
      <protection locked="0"/>
    </xf>
    <xf numFmtId="0" fontId="11" fillId="0" borderId="19" xfId="0" applyFont="1" applyFill="1" applyBorder="1" applyAlignment="1" applyProtection="1"/>
    <xf numFmtId="0" fontId="10" fillId="0" borderId="0" xfId="0" applyFont="1" applyFill="1" applyBorder="1" applyAlignment="1" applyProtection="1">
      <alignment horizontal="right"/>
      <protection locked="0"/>
    </xf>
    <xf numFmtId="0" fontId="10" fillId="0" borderId="0" xfId="0" applyFont="1" applyBorder="1" applyAlignment="1">
      <alignment horizontal="right"/>
    </xf>
    <xf numFmtId="0" fontId="10" fillId="0" borderId="0" xfId="0" applyFont="1" applyBorder="1" applyAlignment="1">
      <alignment horizontal="center" vertical="center"/>
    </xf>
    <xf numFmtId="0" fontId="10" fillId="0" borderId="0" xfId="0" applyFont="1" applyFill="1" applyBorder="1" applyAlignment="1" applyProtection="1">
      <protection locked="0"/>
    </xf>
    <xf numFmtId="0" fontId="125" fillId="0" borderId="161" xfId="0" applyFont="1" applyBorder="1" applyAlignment="1">
      <alignment horizontal="left" indent="1"/>
    </xf>
    <xf numFmtId="0" fontId="125" fillId="0" borderId="164" xfId="0" applyFont="1" applyBorder="1" applyAlignment="1">
      <alignment horizontal="left" indent="1"/>
    </xf>
    <xf numFmtId="0" fontId="10" fillId="0" borderId="161" xfId="0" applyFont="1" applyFill="1" applyBorder="1" applyAlignment="1" applyProtection="1">
      <protection locked="0"/>
    </xf>
    <xf numFmtId="0" fontId="10" fillId="0" borderId="165" xfId="0" applyFont="1" applyFill="1" applyBorder="1" applyAlignment="1" applyProtection="1">
      <protection locked="0"/>
    </xf>
    <xf numFmtId="0" fontId="10" fillId="0" borderId="0" xfId="0" applyNumberFormat="1" applyFont="1" applyFill="1" applyBorder="1" applyAlignment="1" applyProtection="1">
      <protection locked="0"/>
    </xf>
    <xf numFmtId="0" fontId="6" fillId="0" borderId="0" xfId="0" applyFont="1" applyFill="1" applyAlignment="1" applyProtection="1"/>
    <xf numFmtId="0" fontId="0" fillId="0" borderId="0" xfId="0" applyFill="1" applyAlignment="1" applyProtection="1"/>
    <xf numFmtId="0" fontId="4" fillId="2" borderId="0" xfId="6" applyFill="1"/>
    <xf numFmtId="2" fontId="4" fillId="2" borderId="0" xfId="6" applyNumberFormat="1" applyFill="1"/>
    <xf numFmtId="3" fontId="124" fillId="2" borderId="0" xfId="6" applyNumberFormat="1" applyFont="1" applyFill="1"/>
    <xf numFmtId="3" fontId="4" fillId="2" borderId="0" xfId="6" applyNumberFormat="1" applyFill="1"/>
    <xf numFmtId="9" fontId="4" fillId="2" borderId="0" xfId="6" applyNumberFormat="1" applyFill="1"/>
    <xf numFmtId="0" fontId="4" fillId="20" borderId="0" xfId="6" applyFill="1"/>
    <xf numFmtId="3" fontId="4" fillId="20" borderId="0" xfId="6" applyNumberFormat="1" applyFill="1"/>
  </cellXfs>
  <cellStyles count="12">
    <cellStyle name="Hyperkobling" xfId="2" builtinId="8"/>
    <cellStyle name="Komma" xfId="4" builtinId="3"/>
    <cellStyle name="Komma 2" xfId="7" xr:uid="{00000000-0005-0000-0000-000002000000}"/>
    <cellStyle name="Normal" xfId="0" builtinId="0"/>
    <cellStyle name="Normal 2" xfId="3" xr:uid="{00000000-0005-0000-0000-000004000000}"/>
    <cellStyle name="Normal 3" xfId="5" xr:uid="{00000000-0005-0000-0000-000005000000}"/>
    <cellStyle name="Normal 4" xfId="6" xr:uid="{00000000-0005-0000-0000-000006000000}"/>
    <cellStyle name="Normal 4 2" xfId="11" xr:uid="{00000000-0005-0000-0000-000007000000}"/>
    <cellStyle name="Prosent" xfId="10" builtinId="5"/>
    <cellStyle name="Stil 1" xfId="9" xr:uid="{00000000-0005-0000-0000-000009000000}"/>
    <cellStyle name="Tiltak format for kantlinje" xfId="8" xr:uid="{00000000-0005-0000-0000-00000A000000}"/>
    <cellStyle name="Valuta" xfId="1" builtinId="4"/>
  </cellStyles>
  <dxfs count="30">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horizontal style="thin">
          <color auto="1"/>
        </horizontal>
      </border>
    </dxf>
  </dxfs>
  <tableStyles count="5" defaultTableStyle="Tabellstil 1" defaultPivotStyle="PivotStyleLight16">
    <tableStyle name="Innholdsfortegnelse Iver" pivot="0" count="0" xr9:uid="{00000000-0011-0000-FFFF-FFFF00000000}"/>
    <tableStyle name="Tabellstil 1" pivot="0" count="0" xr9:uid="{00000000-0011-0000-FFFF-FFFF01000000}"/>
    <tableStyle name="Tabellstil 2" pivot="0" count="1" xr9:uid="{00000000-0011-0000-FFFF-FFFF02000000}">
      <tableStyleElement type="wholeTable" dxfId="29"/>
    </tableStyle>
    <tableStyle name="Tabellstil 3" pivot="0" count="1" xr9:uid="{00000000-0011-0000-FFFF-FFFF03000000}">
      <tableStyleElement type="wholeTable" dxfId="28"/>
    </tableStyle>
    <tableStyle name="Tabellstil 4" pivot="0" count="1" xr9:uid="{00000000-0011-0000-FFFF-FFFF04000000}">
      <tableStyleElement type="wholeTable" dxfId="27"/>
    </tableStyle>
  </tableStyles>
  <colors>
    <mruColors>
      <color rgb="FFFF3300"/>
      <color rgb="FF3366FF"/>
      <color rgb="FFE6AF00"/>
      <color rgb="FFE72707"/>
      <color rgb="FFE6E6E6"/>
      <color rgb="FF00CC00"/>
      <color rgb="FF336600"/>
      <color rgb="FFCC0000"/>
      <color rgb="FF0066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iagrams/_rels/data1.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Tiltaksbibliotek!A1"/><Relationship Id="rId7" Type="http://schemas.openxmlformats.org/officeDocument/2006/relationships/hyperlink" Target="#'&#216;konomi samlett'!A1"/><Relationship Id="rId2" Type="http://schemas.openxmlformats.org/officeDocument/2006/relationships/hyperlink" Target="#Grunndata!A1"/><Relationship Id="rId1" Type="http://schemas.openxmlformats.org/officeDocument/2006/relationships/hyperlink" Target="#'INFO ARK'!A1"/><Relationship Id="rId6" Type="http://schemas.openxmlformats.org/officeDocument/2006/relationships/hyperlink" Target="#'T3'!A1"/><Relationship Id="rId5" Type="http://schemas.openxmlformats.org/officeDocument/2006/relationships/hyperlink" Target="#'T2'!A1"/><Relationship Id="rId10" Type="http://schemas.openxmlformats.org/officeDocument/2006/relationships/hyperlink" Target="#'En&#248;kanalyse utskrift-layout '!A1"/><Relationship Id="rId4" Type="http://schemas.openxmlformats.org/officeDocument/2006/relationships/hyperlink" Target="#'T1'!A1"/><Relationship Id="rId9" Type="http://schemas.openxmlformats.org/officeDocument/2006/relationships/hyperlink" Target="#'6'!A1"/></Relationships>
</file>

<file path=xl/diagrams/_rels/data2.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Beregninger alle tiltak'!A1"/><Relationship Id="rId7" Type="http://schemas.openxmlformats.org/officeDocument/2006/relationships/hyperlink" Target="#'4'!A1"/><Relationship Id="rId2" Type="http://schemas.openxmlformats.org/officeDocument/2006/relationships/hyperlink" Target="#Grunndata!A1"/><Relationship Id="rId1" Type="http://schemas.openxmlformats.org/officeDocument/2006/relationships/hyperlink" Target="#'En&#248;kanalyse - NEE'!A1"/><Relationship Id="rId6" Type="http://schemas.openxmlformats.org/officeDocument/2006/relationships/hyperlink" Target="#'3'!A1"/><Relationship Id="rId5" Type="http://schemas.openxmlformats.org/officeDocument/2006/relationships/hyperlink" Target="#'2'!A1"/><Relationship Id="rId10" Type="http://schemas.openxmlformats.org/officeDocument/2006/relationships/hyperlink" Target="#'En&#248;kanalyse '!A1"/><Relationship Id="rId4" Type="http://schemas.openxmlformats.org/officeDocument/2006/relationships/hyperlink" Target="#'1'!A1"/><Relationship Id="rId9" Type="http://schemas.openxmlformats.org/officeDocument/2006/relationships/hyperlink" Target="#'6'!A1"/></Relationships>
</file>

<file path=xl/diagrams/_rels/data3.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Beregninger alle tiltak'!A1"/><Relationship Id="rId7" Type="http://schemas.openxmlformats.org/officeDocument/2006/relationships/hyperlink" Target="#'4'!A1"/><Relationship Id="rId2" Type="http://schemas.openxmlformats.org/officeDocument/2006/relationships/hyperlink" Target="#Grunndata!A1"/><Relationship Id="rId1" Type="http://schemas.openxmlformats.org/officeDocument/2006/relationships/hyperlink" Target="#'En&#248;kanalyse - NEE'!A1"/><Relationship Id="rId6" Type="http://schemas.openxmlformats.org/officeDocument/2006/relationships/hyperlink" Target="#'3'!A1"/><Relationship Id="rId5" Type="http://schemas.openxmlformats.org/officeDocument/2006/relationships/hyperlink" Target="#'2'!A1"/><Relationship Id="rId10" Type="http://schemas.openxmlformats.org/officeDocument/2006/relationships/hyperlink" Target="#'En&#248;kanalyse '!A1"/><Relationship Id="rId4" Type="http://schemas.openxmlformats.org/officeDocument/2006/relationships/hyperlink" Target="#'1'!A1"/><Relationship Id="rId9" Type="http://schemas.openxmlformats.org/officeDocument/2006/relationships/hyperlink" Target="#'6'!A1"/></Relationships>
</file>

<file path=xl/diagrams/_rels/data4.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Beregninger alle tiltak'!A1"/><Relationship Id="rId7" Type="http://schemas.openxmlformats.org/officeDocument/2006/relationships/hyperlink" Target="#'4'!A1"/><Relationship Id="rId2" Type="http://schemas.openxmlformats.org/officeDocument/2006/relationships/hyperlink" Target="#Grunndata!A1"/><Relationship Id="rId1" Type="http://schemas.openxmlformats.org/officeDocument/2006/relationships/hyperlink" Target="#'En&#248;kanalyse - NEE'!A1"/><Relationship Id="rId6" Type="http://schemas.openxmlformats.org/officeDocument/2006/relationships/hyperlink" Target="#'3'!A1"/><Relationship Id="rId5" Type="http://schemas.openxmlformats.org/officeDocument/2006/relationships/hyperlink" Target="#'2'!A1"/><Relationship Id="rId10" Type="http://schemas.openxmlformats.org/officeDocument/2006/relationships/hyperlink" Target="#'En&#248;kanalyse '!A1"/><Relationship Id="rId4" Type="http://schemas.openxmlformats.org/officeDocument/2006/relationships/hyperlink" Target="#'1'!A1"/><Relationship Id="rId9" Type="http://schemas.openxmlformats.org/officeDocument/2006/relationships/hyperlink" Target="#'6'!A1"/></Relationships>
</file>

<file path=xl/diagrams/_rels/data5.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Beregninger alle tiltak'!A1"/><Relationship Id="rId7" Type="http://schemas.openxmlformats.org/officeDocument/2006/relationships/hyperlink" Target="#'4'!A1"/><Relationship Id="rId2" Type="http://schemas.openxmlformats.org/officeDocument/2006/relationships/hyperlink" Target="#Grunndata!A1"/><Relationship Id="rId1" Type="http://schemas.openxmlformats.org/officeDocument/2006/relationships/hyperlink" Target="#'En&#248;kanalyse - NEE'!A1"/><Relationship Id="rId6" Type="http://schemas.openxmlformats.org/officeDocument/2006/relationships/hyperlink" Target="#'3'!A1"/><Relationship Id="rId5" Type="http://schemas.openxmlformats.org/officeDocument/2006/relationships/hyperlink" Target="#'2'!A1"/><Relationship Id="rId10" Type="http://schemas.openxmlformats.org/officeDocument/2006/relationships/hyperlink" Target="#'En&#248;kanalyse '!A1"/><Relationship Id="rId4" Type="http://schemas.openxmlformats.org/officeDocument/2006/relationships/hyperlink" Target="#'1'!A1"/><Relationship Id="rId9" Type="http://schemas.openxmlformats.org/officeDocument/2006/relationships/hyperlink" Target="#'6'!A1"/></Relationships>
</file>

<file path=xl/diagrams/_rels/data6.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Beregninger alle tiltak'!A1"/><Relationship Id="rId7" Type="http://schemas.openxmlformats.org/officeDocument/2006/relationships/hyperlink" Target="#'4'!A1"/><Relationship Id="rId2" Type="http://schemas.openxmlformats.org/officeDocument/2006/relationships/hyperlink" Target="#Grunndata!A1"/><Relationship Id="rId1" Type="http://schemas.openxmlformats.org/officeDocument/2006/relationships/hyperlink" Target="#'En&#248;kanalyse - NEE'!A1"/><Relationship Id="rId6" Type="http://schemas.openxmlformats.org/officeDocument/2006/relationships/hyperlink" Target="#'3'!A1"/><Relationship Id="rId5" Type="http://schemas.openxmlformats.org/officeDocument/2006/relationships/hyperlink" Target="#'2'!A1"/><Relationship Id="rId10" Type="http://schemas.openxmlformats.org/officeDocument/2006/relationships/hyperlink" Target="#'En&#248;kanalyse '!A1"/><Relationship Id="rId4" Type="http://schemas.openxmlformats.org/officeDocument/2006/relationships/hyperlink" Target="#'1'!A1"/><Relationship Id="rId9" Type="http://schemas.openxmlformats.org/officeDocument/2006/relationships/hyperlink" Target="#'6'!A1"/></Relationships>
</file>

<file path=xl/diagrams/_rels/data7.xml.rels><?xml version="1.0" encoding="UTF-8" standalone="yes"?>
<Relationships xmlns="http://schemas.openxmlformats.org/package/2006/relationships"><Relationship Id="rId8" Type="http://schemas.openxmlformats.org/officeDocument/2006/relationships/hyperlink" Target="#'5'!A1"/><Relationship Id="rId3" Type="http://schemas.openxmlformats.org/officeDocument/2006/relationships/hyperlink" Target="#'Beregninger alle tiltak'!A1"/><Relationship Id="rId7" Type="http://schemas.openxmlformats.org/officeDocument/2006/relationships/hyperlink" Target="#'4'!A1"/><Relationship Id="rId2" Type="http://schemas.openxmlformats.org/officeDocument/2006/relationships/hyperlink" Target="#Grunndata!A1"/><Relationship Id="rId1" Type="http://schemas.openxmlformats.org/officeDocument/2006/relationships/hyperlink" Target="#'En&#248;kanalyse - NEE'!A1"/><Relationship Id="rId6" Type="http://schemas.openxmlformats.org/officeDocument/2006/relationships/hyperlink" Target="#'3'!A1"/><Relationship Id="rId5" Type="http://schemas.openxmlformats.org/officeDocument/2006/relationships/hyperlink" Target="#'2'!A1"/><Relationship Id="rId10" Type="http://schemas.openxmlformats.org/officeDocument/2006/relationships/hyperlink" Target="#'En&#248;kanalyse '!A1"/><Relationship Id="rId4" Type="http://schemas.openxmlformats.org/officeDocument/2006/relationships/hyperlink" Target="#'1'!A1"/><Relationship Id="rId9" Type="http://schemas.openxmlformats.org/officeDocument/2006/relationships/hyperlink" Target="#'6'!A1"/></Relationships>
</file>

<file path=xl/diagrams/colors1.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dgm:t>
        <a:bodyPr/>
        <a:lstStyle/>
        <a:p>
          <a:r>
            <a:rPr lang="nb-NO" sz="1100" b="1">
              <a:solidFill>
                <a:sysClr val="windowText" lastClr="000000"/>
              </a:solidFill>
              <a:latin typeface="Times New Roman" pitchFamily="18" charset="0"/>
              <a:cs typeface="Times New Roman" pitchFamily="18" charset="0"/>
            </a:rPr>
            <a:t>Info / veiledning </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D05CFAEF-73BE-461D-B555-04271D797B88}">
      <dgm:prSet phldrT="[Tekst]" custT="1"/>
      <dgm:spPr/>
      <dgm:t>
        <a:bodyPr/>
        <a:lstStyle/>
        <a:p>
          <a:r>
            <a:rPr lang="nb-NO" sz="1100" b="1">
              <a:solidFill>
                <a:sysClr val="windowText" lastClr="000000"/>
              </a:solidFill>
              <a:latin typeface="Times New Roman" pitchFamily="18" charset="0"/>
              <a:cs typeface="Times New Roman" pitchFamily="18" charset="0"/>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54C04D34-83AE-441A-B88D-3D745135ED2F}">
      <dgm:prSet phldrT="[Tekst]" custT="1"/>
      <dgm:spPr/>
      <dgm:t>
        <a:bodyPr/>
        <a:lstStyle/>
        <a:p>
          <a:r>
            <a:rPr lang="nb-NO" sz="1100" b="1">
              <a:solidFill>
                <a:sysClr val="windowText" lastClr="000000"/>
              </a:solidFill>
              <a:latin typeface="Times New Roman" pitchFamily="18" charset="0"/>
              <a:cs typeface="Times New Roman" pitchFamily="18" charset="0"/>
            </a:rPr>
            <a:t>Tiltaks-bibliotek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A232CD15-CDA0-4AE3-BF66-E06C1EFB4AD0}">
      <dgm:prSet phldrT="[Tekst]" custT="1"/>
      <dgm:spPr/>
      <dgm:t>
        <a:bodyPr/>
        <a:lstStyle/>
        <a:p>
          <a:r>
            <a:rPr lang="nb-NO" sz="1100" b="1">
              <a:solidFill>
                <a:sysClr val="windowText" lastClr="000000"/>
              </a:solidFill>
              <a:latin typeface="Times New Roman" pitchFamily="18" charset="0"/>
              <a:cs typeface="Times New Roman" pitchFamily="18" charset="0"/>
            </a:rPr>
            <a:t>Tiltak tabell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22647294-0152-49C4-A584-32F943C7A467}">
      <dgm:prSet phldrT="[Tekst]" custT="1"/>
      <dgm:spPr/>
      <dgm:t>
        <a:bodyPr/>
        <a:lstStyle/>
        <a:p>
          <a:r>
            <a:rPr lang="nb-NO" sz="1100" b="1">
              <a:solidFill>
                <a:sysClr val="windowText" lastClr="000000"/>
              </a:solidFill>
              <a:latin typeface="Times New Roman" pitchFamily="18" charset="0"/>
              <a:cs typeface="Times New Roman" pitchFamily="18" charset="0"/>
            </a:rPr>
            <a:t>Tiltak tabell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72A1AD8E-24BA-4DB2-8D6A-2B32745914A6}">
      <dgm:prSet phldrT="[Tekst]" custT="1"/>
      <dgm:spPr/>
      <dgm:t>
        <a:bodyPr/>
        <a:lstStyle/>
        <a:p>
          <a:r>
            <a:rPr lang="nb-NO" sz="1100" b="1">
              <a:solidFill>
                <a:sysClr val="windowText" lastClr="000000"/>
              </a:solidFill>
              <a:latin typeface="Times New Roman" pitchFamily="18" charset="0"/>
              <a:cs typeface="Times New Roman" pitchFamily="18" charset="0"/>
            </a:rPr>
            <a:t>Tiltak tabell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EC93B9CC-D85A-4EA7-8EAB-7B9756A8420C}">
      <dgm:prSet phldrT="[Tekst]" custT="1"/>
      <dgm:spPr/>
      <dgm:t>
        <a:bodyPr/>
        <a:lstStyle/>
        <a:p>
          <a:r>
            <a:rPr lang="nb-NO" sz="1100" b="1">
              <a:solidFill>
                <a:sysClr val="windowText" lastClr="000000"/>
              </a:solidFill>
              <a:latin typeface="Times New Roman" pitchFamily="18" charset="0"/>
              <a:cs typeface="Times New Roman" pitchFamily="18" charset="0"/>
            </a:rPr>
            <a:t>Samlett alle tiltak </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E863DDCF-561B-46E3-81AB-C77728616F64}">
      <dgm:prSet phldrT="[Tekst]" custT="1"/>
      <dgm:spPr/>
      <dgm:t>
        <a:bodyPr/>
        <a:lstStyle/>
        <a:p>
          <a:r>
            <a:rPr lang="nb-NO" sz="1100" b="1">
              <a:solidFill>
                <a:sysClr val="windowText" lastClr="000000"/>
              </a:solidFill>
              <a:latin typeface="Times New Roman" pitchFamily="18" charset="0"/>
              <a:cs typeface="Times New Roman" pitchFamily="18" charset="0"/>
            </a:rPr>
            <a:t>Ledig</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707A8FF7-F97B-42A4-88CB-D81BD808C1C1}">
      <dgm:prSet phldrT="[Tekst]" custT="1"/>
      <dgm:spPr/>
      <dgm:t>
        <a:bodyPr/>
        <a:lstStyle/>
        <a:p>
          <a:r>
            <a:rPr lang="nb-NO" sz="1100" b="1">
              <a:solidFill>
                <a:sysClr val="windowText" lastClr="000000"/>
              </a:solidFill>
              <a:latin typeface="Times New Roman" pitchFamily="18" charset="0"/>
              <a:cs typeface="Times New Roman" pitchFamily="18" charset="0"/>
            </a:rPr>
            <a:t>Ledig</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gradFill rotWithShape="0">
          <a:gsLst>
            <a:gs pos="0">
              <a:srgbClr val="03D4A8"/>
            </a:gs>
            <a:gs pos="25000">
              <a:srgbClr val="21D6E0"/>
            </a:gs>
            <a:gs pos="75000">
              <a:srgbClr val="0087E6"/>
            </a:gs>
            <a:gs pos="100000">
              <a:srgbClr val="005CBF"/>
            </a:gs>
          </a:gsLst>
          <a:lin ang="16200000" scaled="0"/>
        </a:gradFill>
      </dgm:spPr>
      <dgm:t>
        <a:bodyPr/>
        <a:lstStyle/>
        <a:p>
          <a:endParaRPr lang="nb-NO" sz="1000" b="1">
            <a:solidFill>
              <a:sysClr val="windowText" lastClr="000000"/>
            </a:solidFill>
          </a:endParaRPr>
        </a:p>
      </dgm:t>
    </dgm:pt>
    <dgm:pt modelId="{D33A2A6E-D5EE-46ED-BA58-3BBB82AC7AA6}">
      <dgm:prSet phldrT="[Tekst]" custT="1"/>
      <dgm:spPr>
        <a:solidFill>
          <a:schemeClr val="accent3"/>
        </a:solidFill>
      </dgm:spPr>
      <dgm:t>
        <a:bodyPr/>
        <a:lstStyle/>
        <a:p>
          <a:r>
            <a:rPr lang="nb-NO" sz="1100" b="1">
              <a:solidFill>
                <a:sysClr val="windowText" lastClr="000000"/>
              </a:solidFill>
              <a:latin typeface="Times New Roman" pitchFamily="18" charset="0"/>
              <a:cs typeface="Times New Roman" pitchFamily="18" charset="0"/>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dgm:pt>
    <dgm:pt modelId="{CB6CBA1E-7E88-4452-AF16-B64A9ADA9C0F}" type="pres">
      <dgm:prSet presAssocID="{6DBC7B39-26BD-4808-B799-C1695A221F9A}" presName="sibTrans" presStyleLbl="sibTrans2D1" presStyleIdx="0" presStyleCnt="9"/>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dgm:pt>
    <dgm:pt modelId="{D38968A4-552C-4E9A-8E2D-F010003F4048}" type="pres">
      <dgm:prSet presAssocID="{A1294C48-1F62-431F-8FB5-FBD233AE212C}" presName="sibTrans" presStyleLbl="sibTrans2D1" presStyleIdx="1" presStyleCnt="9"/>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dgm:pt>
    <dgm:pt modelId="{B3AA4894-92EE-483F-9D96-E21AF0E38747}" type="pres">
      <dgm:prSet presAssocID="{D2407D44-E7D8-4085-B47A-AF51B9CE01CA}" presName="sibTrans" presStyleLbl="sibTrans2D1" presStyleIdx="2" presStyleCnt="9"/>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dgm:pt>
    <dgm:pt modelId="{16B4AA24-AF88-4831-AC16-C69126B18914}" type="pres">
      <dgm:prSet presAssocID="{75299FAE-93E1-4CD4-A1E9-349E55565B9E}" presName="sibTrans" presStyleLbl="sibTrans2D1" presStyleIdx="3" presStyleCnt="9"/>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dgm:pt>
    <dgm:pt modelId="{05901C7C-B7BF-4772-9D7A-57BEE07C6CE9}" type="pres">
      <dgm:prSet presAssocID="{96D588CA-D67D-4885-AE38-D6B899FC128A}" presName="sibTrans" presStyleLbl="sibTrans2D1" presStyleIdx="4" presStyleCnt="9"/>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dgm:pt>
    <dgm:pt modelId="{F63A13F3-61E0-4A0A-ABEE-264ECA2D0E35}" type="pres">
      <dgm:prSet presAssocID="{EB08D63B-7C39-469B-A29C-F9A307CE6330}" presName="sibTrans" presStyleLbl="sibTrans2D1" presStyleIdx="5" presStyleCnt="9"/>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dgm:pt>
    <dgm:pt modelId="{BEBD65BB-5CCD-41AD-80E3-9D29DD8BE4D3}" type="pres">
      <dgm:prSet presAssocID="{F1D8AFC2-8BC6-464C-A51D-6DAB9102B4A3}" presName="sibTrans" presStyleLbl="sibTrans2D1" presStyleIdx="6" presStyleCnt="9"/>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dgm:pt>
    <dgm:pt modelId="{5DA69158-6245-4F3E-854A-479DCE8559CF}" type="pres">
      <dgm:prSet presAssocID="{FA89D64E-5FD2-471D-9377-3FCCF240AFC8}" presName="sibTrans" presStyleLbl="sibTrans2D1" presStyleIdx="7" presStyleCnt="9"/>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dgm:pt>
    <dgm:pt modelId="{4D7B624A-FFE6-4D2F-9BCF-5C0909FAD8D5}" type="pres">
      <dgm:prSet presAssocID="{F21E910F-DAA6-43BB-B5B4-D7A59911F0AF}" presName="sibTrans" presStyleLbl="sibTrans2D1" presStyleIdx="8" presStyleCnt="9"/>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dgm:pt>
  </dgm:ptLst>
  <dgm:cxnLst>
    <dgm:cxn modelId="{60E8E804-C97B-4EE5-B40E-8F88DDC80D5F}" type="presOf" srcId="{6411D040-2276-4414-AEBE-5035220B84FD}" destId="{02CFF303-8324-4E41-9FCD-ECF178390BB4}" srcOrd="0" destOrd="0" presId="urn:microsoft.com/office/officeart/2005/8/layout/process1"/>
    <dgm:cxn modelId="{D22DC40E-A6D0-4C47-8662-BEF854FA60EB}" type="presOf" srcId="{A1294C48-1F62-431F-8FB5-FBD233AE212C}" destId="{5BFE22AC-F33F-4B47-A1D0-DEC4B2708C91}" srcOrd="1" destOrd="0" presId="urn:microsoft.com/office/officeart/2005/8/layout/process1"/>
    <dgm:cxn modelId="{F50A9818-5A71-424F-A993-E122D9FA2097}" type="presOf" srcId="{72A1AD8E-24BA-4DB2-8D6A-2B32745914A6}" destId="{389F723E-2623-40C7-8DFB-53CB64424A54}" srcOrd="0" destOrd="0" presId="urn:microsoft.com/office/officeart/2005/8/layout/process1"/>
    <dgm:cxn modelId="{E29BDC19-ABCA-4E67-A4A0-FE306CA4F251}" type="presOf" srcId="{75299FAE-93E1-4CD4-A1E9-349E55565B9E}" destId="{13686F6C-7E42-4B3F-9BB5-901E238BD4C8}" srcOrd="1" destOrd="0" presId="urn:microsoft.com/office/officeart/2005/8/layout/process1"/>
    <dgm:cxn modelId="{030B0C23-6274-421D-B549-7636D546BEB3}" type="presOf" srcId="{E863DDCF-561B-46E3-81AB-C77728616F64}" destId="{E3F53229-D995-40E7-BA95-7D21D1C12E38}" srcOrd="0" destOrd="0" presId="urn:microsoft.com/office/officeart/2005/8/layout/process1"/>
    <dgm:cxn modelId="{F269762C-9762-4AFD-B2B1-B8C76D6FBFB6}" type="presOf" srcId="{96D588CA-D67D-4885-AE38-D6B899FC128A}" destId="{05901C7C-B7BF-4772-9D7A-57BEE07C6CE9}" srcOrd="0"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DEDC2C44-CE5A-4A69-830E-63CF3C89E486}" srcId="{6411D040-2276-4414-AEBE-5035220B84FD}" destId="{E863DDCF-561B-46E3-81AB-C77728616F64}" srcOrd="7" destOrd="0" parTransId="{8A081CE8-A093-4441-B266-866BB9C3122E}" sibTransId="{FA89D64E-5FD2-471D-9377-3FCCF240AFC8}"/>
    <dgm:cxn modelId="{38802E67-A808-46D4-9F5A-805AE304F59F}" type="presOf" srcId="{F21E910F-DAA6-43BB-B5B4-D7A59911F0AF}" destId="{26559DA5-340D-4D47-B049-4C24B5E9638D}" srcOrd="1" destOrd="0" presId="urn:microsoft.com/office/officeart/2005/8/layout/process1"/>
    <dgm:cxn modelId="{F0C19047-E4C5-4408-800B-865BFE92D477}" type="presOf" srcId="{6DBC7B39-26BD-4808-B799-C1695A221F9A}" destId="{CB6CBA1E-7E88-4452-AF16-B64A9ADA9C0F}" srcOrd="0" destOrd="0" presId="urn:microsoft.com/office/officeart/2005/8/layout/process1"/>
    <dgm:cxn modelId="{DEAD3F6E-C3F2-4233-8CC6-EEF2B8644F9A}" type="presOf" srcId="{F1D8AFC2-8BC6-464C-A51D-6DAB9102B4A3}" destId="{BEBD65BB-5CCD-41AD-80E3-9D29DD8BE4D3}" srcOrd="0" destOrd="0" presId="urn:microsoft.com/office/officeart/2005/8/layout/process1"/>
    <dgm:cxn modelId="{35789F57-06F1-44A4-8264-69AEA88E6722}" type="presOf" srcId="{EB08D63B-7C39-469B-A29C-F9A307CE6330}" destId="{F63A13F3-61E0-4A0A-ABEE-264ECA2D0E35}" srcOrd="0" destOrd="0" presId="urn:microsoft.com/office/officeart/2005/8/layout/process1"/>
    <dgm:cxn modelId="{D7A14E7B-FC32-4EA6-AB0A-A78C6098AEB8}" type="presOf" srcId="{F1D8AFC2-8BC6-464C-A51D-6DAB9102B4A3}" destId="{695E90BC-E41C-49C9-A956-31C07E10423C}" srcOrd="1" destOrd="0" presId="urn:microsoft.com/office/officeart/2005/8/layout/process1"/>
    <dgm:cxn modelId="{122EDF7D-955C-4FBB-B014-7A209495845E}" type="presOf" srcId="{54C04D34-83AE-441A-B88D-3D745135ED2F}" destId="{900F16D6-B75A-433C-9273-80F4B7A4BF12}" srcOrd="0" destOrd="0" presId="urn:microsoft.com/office/officeart/2005/8/layout/process1"/>
    <dgm:cxn modelId="{6B672684-2897-4EBF-89AB-CA8564D4E304}" type="presOf" srcId="{96D588CA-D67D-4885-AE38-D6B899FC128A}" destId="{25B80509-96C8-458B-A21A-F3D7C4A25547}" srcOrd="1" destOrd="0" presId="urn:microsoft.com/office/officeart/2005/8/layout/process1"/>
    <dgm:cxn modelId="{C221FF85-9DAD-4EBE-9C24-E10F28B801D0}" type="presOf" srcId="{4E10C7C7-A5F2-4BE8-B981-D5E4E035DC14}" destId="{D2740D38-0A6C-4684-93D8-A2FCCFFFF1CE}" srcOrd="0" destOrd="0" presId="urn:microsoft.com/office/officeart/2005/8/layout/process1"/>
    <dgm:cxn modelId="{99BBB989-9995-4F1B-BEDE-3BDD8E244BD8}" type="presOf" srcId="{22647294-0152-49C4-A584-32F943C7A467}" destId="{AD679852-8038-4011-A058-D89047A1B5FC}" srcOrd="0"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1A9D458F-F3A1-4A34-BA28-76BF31239105}" type="presOf" srcId="{EC93B9CC-D85A-4EA7-8EAB-7B9756A8420C}" destId="{5537669B-B534-4562-9FE8-A6437A7B3084}" srcOrd="0" destOrd="0" presId="urn:microsoft.com/office/officeart/2005/8/layout/process1"/>
    <dgm:cxn modelId="{5BF78798-6BD7-43A4-AED9-79182299D962}" srcId="{6411D040-2276-4414-AEBE-5035220B84FD}" destId="{707A8FF7-F97B-42A4-88CB-D81BD808C1C1}" srcOrd="8" destOrd="0" parTransId="{3B9F3FE3-6A04-43B6-9D6D-07F98AAB4F85}" sibTransId="{F21E910F-DAA6-43BB-B5B4-D7A59911F0AF}"/>
    <dgm:cxn modelId="{D32ED99B-1062-42F1-8672-761E62C3FE14}" srcId="{6411D040-2276-4414-AEBE-5035220B84FD}" destId="{A232CD15-CDA0-4AE3-BF66-E06C1EFB4AD0}" srcOrd="3" destOrd="0" parTransId="{88303CE7-E0BB-4D30-8FA2-0B6FFDB36E80}" sibTransId="{75299FAE-93E1-4CD4-A1E9-349E55565B9E}"/>
    <dgm:cxn modelId="{24F02F9C-D008-40EA-BA8F-76CBDFDCCFCD}" srcId="{6411D040-2276-4414-AEBE-5035220B84FD}" destId="{4E10C7C7-A5F2-4BE8-B981-D5E4E035DC14}" srcOrd="0" destOrd="0" parTransId="{9F388BD9-168E-43DC-8119-8D035A5EDF56}" sibTransId="{6DBC7B39-26BD-4808-B799-C1695A221F9A}"/>
    <dgm:cxn modelId="{1F245AA5-B4A7-4AF4-8ECE-66C87179D61D}" type="presOf" srcId="{D33A2A6E-D5EE-46ED-BA58-3BBB82AC7AA6}" destId="{6918E014-0751-4135-9CBC-AD08302FE8E2}" srcOrd="0" destOrd="0" presId="urn:microsoft.com/office/officeart/2005/8/layout/process1"/>
    <dgm:cxn modelId="{881769A9-804D-4083-A712-784D1288108E}" type="presOf" srcId="{FA89D64E-5FD2-471D-9377-3FCCF240AFC8}" destId="{5DA69158-6245-4F3E-854A-479DCE8559CF}" srcOrd="0" destOrd="0" presId="urn:microsoft.com/office/officeart/2005/8/layout/process1"/>
    <dgm:cxn modelId="{5A6804B8-1BD1-4742-99B3-7F109598303C}" type="presOf" srcId="{A1294C48-1F62-431F-8FB5-FBD233AE212C}" destId="{D38968A4-552C-4E9A-8E2D-F010003F4048}" srcOrd="0" destOrd="0" presId="urn:microsoft.com/office/officeart/2005/8/layout/process1"/>
    <dgm:cxn modelId="{B9A989B9-B431-4CF0-B72F-1524F73F21EE}" type="presOf" srcId="{707A8FF7-F97B-42A4-88CB-D81BD808C1C1}" destId="{82B3B3C1-D831-49B3-A3BF-6BCCCA0AE1E7}" srcOrd="0"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D46879BE-CE14-4AA2-B469-0BC76FF390C1}" type="presOf" srcId="{6DBC7B39-26BD-4808-B799-C1695A221F9A}" destId="{9D0934FA-E47D-4C60-8A2F-05CC7BCEA58C}" srcOrd="1" destOrd="0" presId="urn:microsoft.com/office/officeart/2005/8/layout/process1"/>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FB1CDEDE-B49B-428F-BC5D-3D1F98F80EDD}" type="presOf" srcId="{D05CFAEF-73BE-461D-B555-04271D797B88}" destId="{FEE38F2D-7760-46E4-904A-0A63F7BB7AB5}" srcOrd="0"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EFD6C1E9-5EED-4623-BA18-D0783D431A6A}" type="presOf" srcId="{FA89D64E-5FD2-471D-9377-3FCCF240AFC8}" destId="{93F83A71-DD5A-42C2-87EB-80019C812602}" srcOrd="1" destOrd="0" presId="urn:microsoft.com/office/officeart/2005/8/layout/process1"/>
    <dgm:cxn modelId="{CD167BF3-B9F7-4FF6-8C6F-E648C0178A42}" type="presOf" srcId="{D2407D44-E7D8-4085-B47A-AF51B9CE01CA}" destId="{B3AA4894-92EE-483F-9D96-E21AF0E38747}" srcOrd="0" destOrd="0" presId="urn:microsoft.com/office/officeart/2005/8/layout/process1"/>
    <dgm:cxn modelId="{56E4A4F3-712E-4A93-82D9-727417B2B02C}" type="presOf" srcId="{D2407D44-E7D8-4085-B47A-AF51B9CE01CA}" destId="{AC7588A8-01F2-41ED-94D4-8E01B46E8589}" srcOrd="1" destOrd="0" presId="urn:microsoft.com/office/officeart/2005/8/layout/process1"/>
    <dgm:cxn modelId="{80F2DDF5-13A9-4657-B16B-51F2181AB8EE}" type="presOf" srcId="{A232CD15-CDA0-4AE3-BF66-E06C1EFB4AD0}" destId="{765A33E5-6B9F-424B-B820-F99EB2AA65C9}" srcOrd="0" destOrd="0" presId="urn:microsoft.com/office/officeart/2005/8/layout/process1"/>
    <dgm:cxn modelId="{85FDCDF7-B2DE-471C-BB81-3642B53CBC7C}" type="presOf" srcId="{EB08D63B-7C39-469B-A29C-F9A307CE6330}" destId="{10082680-C247-4D50-92A2-4ABDD693FC97}" srcOrd="1" destOrd="0" presId="urn:microsoft.com/office/officeart/2005/8/layout/process1"/>
    <dgm:cxn modelId="{1D2E72FC-CC84-49E4-944A-90904A44E7D1}" type="presOf" srcId="{F21E910F-DAA6-43BB-B5B4-D7A59911F0AF}" destId="{4D7B624A-FFE6-4D2F-9BCF-5C0909FAD8D5}" srcOrd="0" destOrd="0" presId="urn:microsoft.com/office/officeart/2005/8/layout/process1"/>
    <dgm:cxn modelId="{156DF6FF-5809-4E80-98AD-5FDDF01BF45F}" type="presOf" srcId="{75299FAE-93E1-4CD4-A1E9-349E55565B9E}" destId="{16B4AA24-AF88-4831-AC16-C69126B18914}" srcOrd="0" destOrd="0" presId="urn:microsoft.com/office/officeart/2005/8/layout/process1"/>
    <dgm:cxn modelId="{D1A9599D-E161-49C9-9661-325389F9C7E7}" type="presParOf" srcId="{02CFF303-8324-4E41-9FCD-ECF178390BB4}" destId="{D2740D38-0A6C-4684-93D8-A2FCCFFFF1CE}" srcOrd="0" destOrd="0" presId="urn:microsoft.com/office/officeart/2005/8/layout/process1"/>
    <dgm:cxn modelId="{EC877D02-0F1C-4EFE-8DB5-FD385FFCE9AA}" type="presParOf" srcId="{02CFF303-8324-4E41-9FCD-ECF178390BB4}" destId="{CB6CBA1E-7E88-4452-AF16-B64A9ADA9C0F}" srcOrd="1" destOrd="0" presId="urn:microsoft.com/office/officeart/2005/8/layout/process1"/>
    <dgm:cxn modelId="{F66BDC31-8F9F-4E9E-9710-0908B7223521}" type="presParOf" srcId="{CB6CBA1E-7E88-4452-AF16-B64A9ADA9C0F}" destId="{9D0934FA-E47D-4C60-8A2F-05CC7BCEA58C}" srcOrd="0" destOrd="0" presId="urn:microsoft.com/office/officeart/2005/8/layout/process1"/>
    <dgm:cxn modelId="{1BC79085-9086-4CC2-B5DB-2B69FF2EAB0A}" type="presParOf" srcId="{02CFF303-8324-4E41-9FCD-ECF178390BB4}" destId="{FEE38F2D-7760-46E4-904A-0A63F7BB7AB5}" srcOrd="2" destOrd="0" presId="urn:microsoft.com/office/officeart/2005/8/layout/process1"/>
    <dgm:cxn modelId="{C56F3AC1-F38C-4AD0-8689-4BEEF53D2FE5}" type="presParOf" srcId="{02CFF303-8324-4E41-9FCD-ECF178390BB4}" destId="{D38968A4-552C-4E9A-8E2D-F010003F4048}" srcOrd="3" destOrd="0" presId="urn:microsoft.com/office/officeart/2005/8/layout/process1"/>
    <dgm:cxn modelId="{E88F37AA-2B0E-45EE-BFEE-A5996B8739A3}" type="presParOf" srcId="{D38968A4-552C-4E9A-8E2D-F010003F4048}" destId="{5BFE22AC-F33F-4B47-A1D0-DEC4B2708C91}" srcOrd="0" destOrd="0" presId="urn:microsoft.com/office/officeart/2005/8/layout/process1"/>
    <dgm:cxn modelId="{7D1F597B-DB93-42C0-9BC9-807D640AE686}" type="presParOf" srcId="{02CFF303-8324-4E41-9FCD-ECF178390BB4}" destId="{900F16D6-B75A-433C-9273-80F4B7A4BF12}" srcOrd="4" destOrd="0" presId="urn:microsoft.com/office/officeart/2005/8/layout/process1"/>
    <dgm:cxn modelId="{50286A6B-3FBE-4CA2-A361-8B73E4FEF706}" type="presParOf" srcId="{02CFF303-8324-4E41-9FCD-ECF178390BB4}" destId="{B3AA4894-92EE-483F-9D96-E21AF0E38747}" srcOrd="5" destOrd="0" presId="urn:microsoft.com/office/officeart/2005/8/layout/process1"/>
    <dgm:cxn modelId="{E0F6107C-7162-44E0-A72F-EA58C3734540}" type="presParOf" srcId="{B3AA4894-92EE-483F-9D96-E21AF0E38747}" destId="{AC7588A8-01F2-41ED-94D4-8E01B46E8589}" srcOrd="0" destOrd="0" presId="urn:microsoft.com/office/officeart/2005/8/layout/process1"/>
    <dgm:cxn modelId="{9D370C7E-B452-4F4F-8314-D8A8B9DE7E09}" type="presParOf" srcId="{02CFF303-8324-4E41-9FCD-ECF178390BB4}" destId="{765A33E5-6B9F-424B-B820-F99EB2AA65C9}" srcOrd="6" destOrd="0" presId="urn:microsoft.com/office/officeart/2005/8/layout/process1"/>
    <dgm:cxn modelId="{FAC5E151-9499-4DBE-897A-3D493A976026}" type="presParOf" srcId="{02CFF303-8324-4E41-9FCD-ECF178390BB4}" destId="{16B4AA24-AF88-4831-AC16-C69126B18914}" srcOrd="7" destOrd="0" presId="urn:microsoft.com/office/officeart/2005/8/layout/process1"/>
    <dgm:cxn modelId="{54E9BC87-B058-49EC-A196-03E2ECDA9C08}" type="presParOf" srcId="{16B4AA24-AF88-4831-AC16-C69126B18914}" destId="{13686F6C-7E42-4B3F-9BB5-901E238BD4C8}" srcOrd="0" destOrd="0" presId="urn:microsoft.com/office/officeart/2005/8/layout/process1"/>
    <dgm:cxn modelId="{93290D6B-4A86-4A1F-8162-7BD10D12E7BC}" type="presParOf" srcId="{02CFF303-8324-4E41-9FCD-ECF178390BB4}" destId="{AD679852-8038-4011-A058-D89047A1B5FC}" srcOrd="8" destOrd="0" presId="urn:microsoft.com/office/officeart/2005/8/layout/process1"/>
    <dgm:cxn modelId="{7DA87E19-0FB7-4588-BBDC-11E9C66F689E}" type="presParOf" srcId="{02CFF303-8324-4E41-9FCD-ECF178390BB4}" destId="{05901C7C-B7BF-4772-9D7A-57BEE07C6CE9}" srcOrd="9" destOrd="0" presId="urn:microsoft.com/office/officeart/2005/8/layout/process1"/>
    <dgm:cxn modelId="{D11F512C-B441-459D-934B-23C247EBF404}" type="presParOf" srcId="{05901C7C-B7BF-4772-9D7A-57BEE07C6CE9}" destId="{25B80509-96C8-458B-A21A-F3D7C4A25547}" srcOrd="0" destOrd="0" presId="urn:microsoft.com/office/officeart/2005/8/layout/process1"/>
    <dgm:cxn modelId="{816F370D-686E-438D-8D5D-7881D4D5B213}" type="presParOf" srcId="{02CFF303-8324-4E41-9FCD-ECF178390BB4}" destId="{389F723E-2623-40C7-8DFB-53CB64424A54}" srcOrd="10" destOrd="0" presId="urn:microsoft.com/office/officeart/2005/8/layout/process1"/>
    <dgm:cxn modelId="{08FFCE11-E77D-4B33-A2E0-E86727984D21}" type="presParOf" srcId="{02CFF303-8324-4E41-9FCD-ECF178390BB4}" destId="{F63A13F3-61E0-4A0A-ABEE-264ECA2D0E35}" srcOrd="11" destOrd="0" presId="urn:microsoft.com/office/officeart/2005/8/layout/process1"/>
    <dgm:cxn modelId="{166DFA84-4844-4842-880A-2DC60E742564}" type="presParOf" srcId="{F63A13F3-61E0-4A0A-ABEE-264ECA2D0E35}" destId="{10082680-C247-4D50-92A2-4ABDD693FC97}" srcOrd="0" destOrd="0" presId="urn:microsoft.com/office/officeart/2005/8/layout/process1"/>
    <dgm:cxn modelId="{5EE7A32A-2D9D-4157-9D97-31108CBA065E}" type="presParOf" srcId="{02CFF303-8324-4E41-9FCD-ECF178390BB4}" destId="{5537669B-B534-4562-9FE8-A6437A7B3084}" srcOrd="12" destOrd="0" presId="urn:microsoft.com/office/officeart/2005/8/layout/process1"/>
    <dgm:cxn modelId="{D6F0D72B-D782-4AAC-808C-07AB778F2983}" type="presParOf" srcId="{02CFF303-8324-4E41-9FCD-ECF178390BB4}" destId="{BEBD65BB-5CCD-41AD-80E3-9D29DD8BE4D3}" srcOrd="13" destOrd="0" presId="urn:microsoft.com/office/officeart/2005/8/layout/process1"/>
    <dgm:cxn modelId="{161E1E81-D1A4-4DA6-BA78-55D62321C0DF}" type="presParOf" srcId="{BEBD65BB-5CCD-41AD-80E3-9D29DD8BE4D3}" destId="{695E90BC-E41C-49C9-A956-31C07E10423C}" srcOrd="0" destOrd="0" presId="urn:microsoft.com/office/officeart/2005/8/layout/process1"/>
    <dgm:cxn modelId="{DBA04D3C-F45E-449C-B062-EBE22558E36E}" type="presParOf" srcId="{02CFF303-8324-4E41-9FCD-ECF178390BB4}" destId="{E3F53229-D995-40E7-BA95-7D21D1C12E38}" srcOrd="14" destOrd="0" presId="urn:microsoft.com/office/officeart/2005/8/layout/process1"/>
    <dgm:cxn modelId="{022B366F-B451-46D2-B1A3-C1A8D7C53004}" type="presParOf" srcId="{02CFF303-8324-4E41-9FCD-ECF178390BB4}" destId="{5DA69158-6245-4F3E-854A-479DCE8559CF}" srcOrd="15" destOrd="0" presId="urn:microsoft.com/office/officeart/2005/8/layout/process1"/>
    <dgm:cxn modelId="{F1EDE000-C77A-430A-A60A-B812C9F2EC42}" type="presParOf" srcId="{5DA69158-6245-4F3E-854A-479DCE8559CF}" destId="{93F83A71-DD5A-42C2-87EB-80019C812602}" srcOrd="0" destOrd="0" presId="urn:microsoft.com/office/officeart/2005/8/layout/process1"/>
    <dgm:cxn modelId="{87AA6739-708F-49CA-8C9D-1513555FCCED}" type="presParOf" srcId="{02CFF303-8324-4E41-9FCD-ECF178390BB4}" destId="{82B3B3C1-D831-49B3-A3BF-6BCCCA0AE1E7}" srcOrd="16" destOrd="0" presId="urn:microsoft.com/office/officeart/2005/8/layout/process1"/>
    <dgm:cxn modelId="{9D37B471-4C84-4F10-8F39-630F7BAEBDDB}" type="presParOf" srcId="{02CFF303-8324-4E41-9FCD-ECF178390BB4}" destId="{4D7B624A-FFE6-4D2F-9BCF-5C0909FAD8D5}" srcOrd="17" destOrd="0" presId="urn:microsoft.com/office/officeart/2005/8/layout/process1"/>
    <dgm:cxn modelId="{4F4829B8-619B-44BB-8108-9A806C82B653}" type="presParOf" srcId="{4D7B624A-FFE6-4D2F-9BCF-5C0909FAD8D5}" destId="{26559DA5-340D-4D47-B049-4C24B5E9638D}" srcOrd="0" destOrd="0" presId="urn:microsoft.com/office/officeart/2005/8/layout/process1"/>
    <dgm:cxn modelId="{78396EA6-DE72-4BA9-95C7-BFDA97EC850B}"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a:xfrm>
          <a:off x="711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Info om ark</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xfrm>
          <a:off x="743244"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05CFAEF-73BE-461D-B555-04271D797B88}">
      <dgm:prSet phldrT="[Tekst]" custT="1"/>
      <dgm:spPr>
        <a:xfrm>
          <a:off x="94400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xfrm>
          <a:off x="1680131"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54C04D34-83AE-441A-B88D-3D745135ED2F}">
      <dgm:prSet phldrT="[Tekst]" custT="1"/>
      <dgm:spPr>
        <a:xfrm>
          <a:off x="1880892"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Vurderte tiltak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xfrm>
          <a:off x="2617018"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A232CD15-CDA0-4AE3-BF66-E06C1EFB4AD0}">
      <dgm:prSet phldrT="[Tekst]" custT="1"/>
      <dgm:spPr>
        <a:xfrm>
          <a:off x="2817779"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xfrm>
          <a:off x="3553905"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22647294-0152-49C4-A584-32F943C7A467}">
      <dgm:prSet phldrT="[Tekst]" custT="1"/>
      <dgm:spPr>
        <a:xfrm>
          <a:off x="3754666"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xfrm>
          <a:off x="4490792"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2A1AD8E-24BA-4DB2-8D6A-2B32745914A6}">
      <dgm:prSet phldrT="[Tekst]" custT="1"/>
      <dgm:spPr>
        <a:xfrm>
          <a:off x="4691554"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xfrm>
          <a:off x="5427679"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C93B9CC-D85A-4EA7-8EAB-7B9756A8420C}">
      <dgm:prSet phldrT="[Tekst]" custT="1"/>
      <dgm:spPr>
        <a:xfrm>
          <a:off x="5628441"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4</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xfrm>
          <a:off x="6364566"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863DDCF-561B-46E3-81AB-C77728616F64}">
      <dgm:prSet phldrT="[Tekst]" custT="1"/>
      <dgm:spPr>
        <a:xfrm>
          <a:off x="656532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5</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xfrm>
          <a:off x="7301453"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07A8FF7-F97B-42A4-88CB-D81BD808C1C1}">
      <dgm:prSet phldrT="[Tekst]" custT="1"/>
      <dgm:spPr>
        <a:xfrm>
          <a:off x="750221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6</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xfrm>
          <a:off x="8238340"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33A2A6E-D5EE-46ED-BA58-3BBB82AC7AA6}">
      <dgm:prSet phldrT="[Tekst]" custT="1"/>
      <dgm:spPr>
        <a:xfrm>
          <a:off x="8439102" y="0"/>
          <a:ext cx="669205" cy="238123"/>
        </a:xfrm>
        <a:prstGeom prst="roundRect">
          <a:avLst>
            <a:gd name="adj" fmla="val 10000"/>
          </a:avLst>
        </a:prstGeom>
        <a:solidFill>
          <a:srgbClr val="9BBB59"/>
        </a:soli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dgm:pt>
    <dgm:pt modelId="{CB6CBA1E-7E88-4452-AF16-B64A9ADA9C0F}" type="pres">
      <dgm:prSet presAssocID="{6DBC7B39-26BD-4808-B799-C1695A221F9A}" presName="sibTrans" presStyleLbl="sibTrans2D1" presStyleIdx="0" presStyleCnt="9"/>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dgm:pt>
    <dgm:pt modelId="{D38968A4-552C-4E9A-8E2D-F010003F4048}" type="pres">
      <dgm:prSet presAssocID="{A1294C48-1F62-431F-8FB5-FBD233AE212C}" presName="sibTrans" presStyleLbl="sibTrans2D1" presStyleIdx="1" presStyleCnt="9"/>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dgm:pt>
    <dgm:pt modelId="{B3AA4894-92EE-483F-9D96-E21AF0E38747}" type="pres">
      <dgm:prSet presAssocID="{D2407D44-E7D8-4085-B47A-AF51B9CE01CA}" presName="sibTrans" presStyleLbl="sibTrans2D1" presStyleIdx="2" presStyleCnt="9"/>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dgm:pt>
    <dgm:pt modelId="{16B4AA24-AF88-4831-AC16-C69126B18914}" type="pres">
      <dgm:prSet presAssocID="{75299FAE-93E1-4CD4-A1E9-349E55565B9E}" presName="sibTrans" presStyleLbl="sibTrans2D1" presStyleIdx="3" presStyleCnt="9"/>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dgm:pt>
    <dgm:pt modelId="{05901C7C-B7BF-4772-9D7A-57BEE07C6CE9}" type="pres">
      <dgm:prSet presAssocID="{96D588CA-D67D-4885-AE38-D6B899FC128A}" presName="sibTrans" presStyleLbl="sibTrans2D1" presStyleIdx="4" presStyleCnt="9"/>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dgm:pt>
    <dgm:pt modelId="{F63A13F3-61E0-4A0A-ABEE-264ECA2D0E35}" type="pres">
      <dgm:prSet presAssocID="{EB08D63B-7C39-469B-A29C-F9A307CE6330}" presName="sibTrans" presStyleLbl="sibTrans2D1" presStyleIdx="5" presStyleCnt="9"/>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dgm:pt>
    <dgm:pt modelId="{BEBD65BB-5CCD-41AD-80E3-9D29DD8BE4D3}" type="pres">
      <dgm:prSet presAssocID="{F1D8AFC2-8BC6-464C-A51D-6DAB9102B4A3}" presName="sibTrans" presStyleLbl="sibTrans2D1" presStyleIdx="6" presStyleCnt="9"/>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dgm:pt>
    <dgm:pt modelId="{5DA69158-6245-4F3E-854A-479DCE8559CF}" type="pres">
      <dgm:prSet presAssocID="{FA89D64E-5FD2-471D-9377-3FCCF240AFC8}" presName="sibTrans" presStyleLbl="sibTrans2D1" presStyleIdx="7" presStyleCnt="9"/>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dgm:pt>
    <dgm:pt modelId="{4D7B624A-FFE6-4D2F-9BCF-5C0909FAD8D5}" type="pres">
      <dgm:prSet presAssocID="{F21E910F-DAA6-43BB-B5B4-D7A59911F0AF}" presName="sibTrans" presStyleLbl="sibTrans2D1" presStyleIdx="8" presStyleCnt="9"/>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dgm:pt>
  </dgm:ptLst>
  <dgm:cxnLst>
    <dgm:cxn modelId="{C017BD06-9489-471C-B12A-7A584349AF90}" type="presOf" srcId="{72A1AD8E-24BA-4DB2-8D6A-2B32745914A6}" destId="{389F723E-2623-40C7-8DFB-53CB64424A54}" srcOrd="0" destOrd="0" presId="urn:microsoft.com/office/officeart/2005/8/layout/process1"/>
    <dgm:cxn modelId="{CE021A0C-B820-464B-BF27-137A24D9D988}" type="presOf" srcId="{F21E910F-DAA6-43BB-B5B4-D7A59911F0AF}" destId="{26559DA5-340D-4D47-B049-4C24B5E9638D}" srcOrd="1" destOrd="0" presId="urn:microsoft.com/office/officeart/2005/8/layout/process1"/>
    <dgm:cxn modelId="{F9686F21-45DA-43E1-8EE6-C4B1906313C0}" type="presOf" srcId="{A1294C48-1F62-431F-8FB5-FBD233AE212C}" destId="{5BFE22AC-F33F-4B47-A1D0-DEC4B2708C91}" srcOrd="1" destOrd="0" presId="urn:microsoft.com/office/officeart/2005/8/layout/process1"/>
    <dgm:cxn modelId="{5C1C2524-88F9-4F3A-889A-1DF5B3CBB6B7}" type="presOf" srcId="{EC93B9CC-D85A-4EA7-8EAB-7B9756A8420C}" destId="{5537669B-B534-4562-9FE8-A6437A7B3084}" srcOrd="0" destOrd="0" presId="urn:microsoft.com/office/officeart/2005/8/layout/process1"/>
    <dgm:cxn modelId="{B6FE882B-E2E4-43F0-9B23-C8F9AE6080B8}" type="presOf" srcId="{6411D040-2276-4414-AEBE-5035220B84FD}" destId="{02CFF303-8324-4E41-9FCD-ECF178390BB4}" srcOrd="0" destOrd="0" presId="urn:microsoft.com/office/officeart/2005/8/layout/process1"/>
    <dgm:cxn modelId="{7CF62131-FF9E-4E2E-95A6-7D5D108833B3}" type="presOf" srcId="{EB08D63B-7C39-469B-A29C-F9A307CE6330}" destId="{10082680-C247-4D50-92A2-4ABDD693FC97}" srcOrd="1" destOrd="0" presId="urn:microsoft.com/office/officeart/2005/8/layout/process1"/>
    <dgm:cxn modelId="{A9899133-B307-4CF1-965D-DFED862BBEB3}" type="presOf" srcId="{4E10C7C7-A5F2-4BE8-B981-D5E4E035DC14}" destId="{D2740D38-0A6C-4684-93D8-A2FCCFFFF1CE}" srcOrd="0"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C6E1733F-6E5E-41D0-BF0F-ACBDDDCF3A47}" type="presOf" srcId="{707A8FF7-F97B-42A4-88CB-D81BD808C1C1}" destId="{82B3B3C1-D831-49B3-A3BF-6BCCCA0AE1E7}" srcOrd="0" destOrd="0" presId="urn:microsoft.com/office/officeart/2005/8/layout/process1"/>
    <dgm:cxn modelId="{DEDC2C44-CE5A-4A69-830E-63CF3C89E486}" srcId="{6411D040-2276-4414-AEBE-5035220B84FD}" destId="{E863DDCF-561B-46E3-81AB-C77728616F64}" srcOrd="7" destOrd="0" parTransId="{8A081CE8-A093-4441-B266-866BB9C3122E}" sibTransId="{FA89D64E-5FD2-471D-9377-3FCCF240AFC8}"/>
    <dgm:cxn modelId="{A7E62165-234E-44B2-8ABB-934C903B5064}" type="presOf" srcId="{75299FAE-93E1-4CD4-A1E9-349E55565B9E}" destId="{16B4AA24-AF88-4831-AC16-C69126B18914}" srcOrd="0" destOrd="0" presId="urn:microsoft.com/office/officeart/2005/8/layout/process1"/>
    <dgm:cxn modelId="{E226A04A-5310-4A58-A238-5522B8B5ACD7}" type="presOf" srcId="{EB08D63B-7C39-469B-A29C-F9A307CE6330}" destId="{F63A13F3-61E0-4A0A-ABEE-264ECA2D0E35}" srcOrd="0" destOrd="0" presId="urn:microsoft.com/office/officeart/2005/8/layout/process1"/>
    <dgm:cxn modelId="{5502F86A-5F4F-454C-A5B0-E493A78A4834}" type="presOf" srcId="{E863DDCF-561B-46E3-81AB-C77728616F64}" destId="{E3F53229-D995-40E7-BA95-7D21D1C12E38}" srcOrd="0" destOrd="0" presId="urn:microsoft.com/office/officeart/2005/8/layout/process1"/>
    <dgm:cxn modelId="{3DB6A778-758A-4D7E-912E-2AA32A7941E0}" type="presOf" srcId="{F1D8AFC2-8BC6-464C-A51D-6DAB9102B4A3}" destId="{695E90BC-E41C-49C9-A956-31C07E10423C}" srcOrd="1" destOrd="0" presId="urn:microsoft.com/office/officeart/2005/8/layout/process1"/>
    <dgm:cxn modelId="{D745467C-FDDE-4BBD-B5A8-FA09CD63C676}" type="presOf" srcId="{96D588CA-D67D-4885-AE38-D6B899FC128A}" destId="{05901C7C-B7BF-4772-9D7A-57BEE07C6CE9}" srcOrd="0"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74CAC58F-31AF-4CD5-A980-58F8585A5052}" type="presOf" srcId="{96D588CA-D67D-4885-AE38-D6B899FC128A}" destId="{25B80509-96C8-458B-A21A-F3D7C4A25547}" srcOrd="1" destOrd="0" presId="urn:microsoft.com/office/officeart/2005/8/layout/process1"/>
    <dgm:cxn modelId="{5BF78798-6BD7-43A4-AED9-79182299D962}" srcId="{6411D040-2276-4414-AEBE-5035220B84FD}" destId="{707A8FF7-F97B-42A4-88CB-D81BD808C1C1}" srcOrd="8" destOrd="0" parTransId="{3B9F3FE3-6A04-43B6-9D6D-07F98AAB4F85}" sibTransId="{F21E910F-DAA6-43BB-B5B4-D7A59911F0AF}"/>
    <dgm:cxn modelId="{D32ED99B-1062-42F1-8672-761E62C3FE14}" srcId="{6411D040-2276-4414-AEBE-5035220B84FD}" destId="{A232CD15-CDA0-4AE3-BF66-E06C1EFB4AD0}" srcOrd="3" destOrd="0" parTransId="{88303CE7-E0BB-4D30-8FA2-0B6FFDB36E80}" sibTransId="{75299FAE-93E1-4CD4-A1E9-349E55565B9E}"/>
    <dgm:cxn modelId="{24F02F9C-D008-40EA-BA8F-76CBDFDCCFCD}" srcId="{6411D040-2276-4414-AEBE-5035220B84FD}" destId="{4E10C7C7-A5F2-4BE8-B981-D5E4E035DC14}" srcOrd="0" destOrd="0" parTransId="{9F388BD9-168E-43DC-8119-8D035A5EDF56}" sibTransId="{6DBC7B39-26BD-4808-B799-C1695A221F9A}"/>
    <dgm:cxn modelId="{2746D39C-E75F-4C8F-9B89-3554954068A7}" type="presOf" srcId="{D33A2A6E-D5EE-46ED-BA58-3BBB82AC7AA6}" destId="{6918E014-0751-4135-9CBC-AD08302FE8E2}" srcOrd="0" destOrd="0" presId="urn:microsoft.com/office/officeart/2005/8/layout/process1"/>
    <dgm:cxn modelId="{AE5BA6A8-749B-4ACA-AFC6-7B1E455BFA65}" type="presOf" srcId="{FA89D64E-5FD2-471D-9377-3FCCF240AFC8}" destId="{5DA69158-6245-4F3E-854A-479DCE8559CF}" srcOrd="0" destOrd="0" presId="urn:microsoft.com/office/officeart/2005/8/layout/process1"/>
    <dgm:cxn modelId="{19F1A3B9-EC31-45AC-8E57-5FC356A037F0}" type="presOf" srcId="{F21E910F-DAA6-43BB-B5B4-D7A59911F0AF}" destId="{4D7B624A-FFE6-4D2F-9BCF-5C0909FAD8D5}" srcOrd="0" destOrd="0" presId="urn:microsoft.com/office/officeart/2005/8/layout/process1"/>
    <dgm:cxn modelId="{1CEBABBC-C33D-46BA-96BB-DC3CD39E4D7E}" type="presOf" srcId="{D2407D44-E7D8-4085-B47A-AF51B9CE01CA}" destId="{B3AA4894-92EE-483F-9D96-E21AF0E38747}" srcOrd="0"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E63976C0-35C3-4EAA-B03C-E568DE67AE94}" type="presOf" srcId="{D2407D44-E7D8-4085-B47A-AF51B9CE01CA}" destId="{AC7588A8-01F2-41ED-94D4-8E01B46E8589}" srcOrd="1" destOrd="0" presId="urn:microsoft.com/office/officeart/2005/8/layout/process1"/>
    <dgm:cxn modelId="{237FE3C7-905E-49A4-88BC-54AF21B9F5C4}" type="presOf" srcId="{D05CFAEF-73BE-461D-B555-04271D797B88}" destId="{FEE38F2D-7760-46E4-904A-0A63F7BB7AB5}" srcOrd="0" destOrd="0" presId="urn:microsoft.com/office/officeart/2005/8/layout/process1"/>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CD12BADA-479F-4F18-97A1-8E535C4B5758}" type="presOf" srcId="{22647294-0152-49C4-A584-32F943C7A467}" destId="{AD679852-8038-4011-A058-D89047A1B5FC}" srcOrd="0"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8E5427E3-A11E-4CED-9014-87472FCB655F}" type="presOf" srcId="{FA89D64E-5FD2-471D-9377-3FCCF240AFC8}" destId="{93F83A71-DD5A-42C2-87EB-80019C812602}" srcOrd="1" destOrd="0" presId="urn:microsoft.com/office/officeart/2005/8/layout/process1"/>
    <dgm:cxn modelId="{ADEE19E7-218F-4CF7-A81B-B9A38A2BA859}" type="presOf" srcId="{54C04D34-83AE-441A-B88D-3D745135ED2F}" destId="{900F16D6-B75A-433C-9273-80F4B7A4BF12}" srcOrd="0" destOrd="0" presId="urn:microsoft.com/office/officeart/2005/8/layout/process1"/>
    <dgm:cxn modelId="{B7264FF0-0B52-477C-96E2-24C0F6398231}" type="presOf" srcId="{F1D8AFC2-8BC6-464C-A51D-6DAB9102B4A3}" destId="{BEBD65BB-5CCD-41AD-80E3-9D29DD8BE4D3}" srcOrd="0" destOrd="0" presId="urn:microsoft.com/office/officeart/2005/8/layout/process1"/>
    <dgm:cxn modelId="{E4B302F5-25E8-4603-AE0F-A1D487D1ACBA}" type="presOf" srcId="{6DBC7B39-26BD-4808-B799-C1695A221F9A}" destId="{CB6CBA1E-7E88-4452-AF16-B64A9ADA9C0F}" srcOrd="0" destOrd="0" presId="urn:microsoft.com/office/officeart/2005/8/layout/process1"/>
    <dgm:cxn modelId="{1D8C1BF5-593A-4AF1-8B55-BD4FF7B4EEFD}" type="presOf" srcId="{75299FAE-93E1-4CD4-A1E9-349E55565B9E}" destId="{13686F6C-7E42-4B3F-9BB5-901E238BD4C8}" srcOrd="1" destOrd="0" presId="urn:microsoft.com/office/officeart/2005/8/layout/process1"/>
    <dgm:cxn modelId="{26F823F8-05F3-4247-A983-A37F0AF3D6EA}" type="presOf" srcId="{A1294C48-1F62-431F-8FB5-FBD233AE212C}" destId="{D38968A4-552C-4E9A-8E2D-F010003F4048}" srcOrd="0" destOrd="0" presId="urn:microsoft.com/office/officeart/2005/8/layout/process1"/>
    <dgm:cxn modelId="{0B679CF9-421B-4198-9981-DB9A92D59188}" type="presOf" srcId="{A232CD15-CDA0-4AE3-BF66-E06C1EFB4AD0}" destId="{765A33E5-6B9F-424B-B820-F99EB2AA65C9}" srcOrd="0" destOrd="0" presId="urn:microsoft.com/office/officeart/2005/8/layout/process1"/>
    <dgm:cxn modelId="{FE9F5EFA-619F-4138-A65D-F53FA7DD7024}" type="presOf" srcId="{6DBC7B39-26BD-4808-B799-C1695A221F9A}" destId="{9D0934FA-E47D-4C60-8A2F-05CC7BCEA58C}" srcOrd="1" destOrd="0" presId="urn:microsoft.com/office/officeart/2005/8/layout/process1"/>
    <dgm:cxn modelId="{C6546225-DC37-436E-B1BF-820FF3143C1D}" type="presParOf" srcId="{02CFF303-8324-4E41-9FCD-ECF178390BB4}" destId="{D2740D38-0A6C-4684-93D8-A2FCCFFFF1CE}" srcOrd="0" destOrd="0" presId="urn:microsoft.com/office/officeart/2005/8/layout/process1"/>
    <dgm:cxn modelId="{BAFEB4FF-CE1D-4031-84A4-585DB8AF3C30}" type="presParOf" srcId="{02CFF303-8324-4E41-9FCD-ECF178390BB4}" destId="{CB6CBA1E-7E88-4452-AF16-B64A9ADA9C0F}" srcOrd="1" destOrd="0" presId="urn:microsoft.com/office/officeart/2005/8/layout/process1"/>
    <dgm:cxn modelId="{5C0419C3-DE62-4442-9CEE-C7F1526F7CFA}" type="presParOf" srcId="{CB6CBA1E-7E88-4452-AF16-B64A9ADA9C0F}" destId="{9D0934FA-E47D-4C60-8A2F-05CC7BCEA58C}" srcOrd="0" destOrd="0" presId="urn:microsoft.com/office/officeart/2005/8/layout/process1"/>
    <dgm:cxn modelId="{E5C66238-F7B7-4D51-83E8-48466C6BF348}" type="presParOf" srcId="{02CFF303-8324-4E41-9FCD-ECF178390BB4}" destId="{FEE38F2D-7760-46E4-904A-0A63F7BB7AB5}" srcOrd="2" destOrd="0" presId="urn:microsoft.com/office/officeart/2005/8/layout/process1"/>
    <dgm:cxn modelId="{C5645736-35AA-4C2B-8207-E12FA350C1DE}" type="presParOf" srcId="{02CFF303-8324-4E41-9FCD-ECF178390BB4}" destId="{D38968A4-552C-4E9A-8E2D-F010003F4048}" srcOrd="3" destOrd="0" presId="urn:microsoft.com/office/officeart/2005/8/layout/process1"/>
    <dgm:cxn modelId="{10A1EA40-367B-415E-9477-6EE6B8B241DA}" type="presParOf" srcId="{D38968A4-552C-4E9A-8E2D-F010003F4048}" destId="{5BFE22AC-F33F-4B47-A1D0-DEC4B2708C91}" srcOrd="0" destOrd="0" presId="urn:microsoft.com/office/officeart/2005/8/layout/process1"/>
    <dgm:cxn modelId="{76DC5C41-7E6A-4D3C-8610-6CBCD8EDB258}" type="presParOf" srcId="{02CFF303-8324-4E41-9FCD-ECF178390BB4}" destId="{900F16D6-B75A-433C-9273-80F4B7A4BF12}" srcOrd="4" destOrd="0" presId="urn:microsoft.com/office/officeart/2005/8/layout/process1"/>
    <dgm:cxn modelId="{C9CE699E-B229-4E2C-978C-FB6F53DD9E03}" type="presParOf" srcId="{02CFF303-8324-4E41-9FCD-ECF178390BB4}" destId="{B3AA4894-92EE-483F-9D96-E21AF0E38747}" srcOrd="5" destOrd="0" presId="urn:microsoft.com/office/officeart/2005/8/layout/process1"/>
    <dgm:cxn modelId="{15B53D9A-576C-4876-A1C6-DB0289D14DD3}" type="presParOf" srcId="{B3AA4894-92EE-483F-9D96-E21AF0E38747}" destId="{AC7588A8-01F2-41ED-94D4-8E01B46E8589}" srcOrd="0" destOrd="0" presId="urn:microsoft.com/office/officeart/2005/8/layout/process1"/>
    <dgm:cxn modelId="{7B64999A-A6FC-430B-9C93-1F502A8793A7}" type="presParOf" srcId="{02CFF303-8324-4E41-9FCD-ECF178390BB4}" destId="{765A33E5-6B9F-424B-B820-F99EB2AA65C9}" srcOrd="6" destOrd="0" presId="urn:microsoft.com/office/officeart/2005/8/layout/process1"/>
    <dgm:cxn modelId="{D554D9E2-4F9A-4516-9E57-762F10F1A76C}" type="presParOf" srcId="{02CFF303-8324-4E41-9FCD-ECF178390BB4}" destId="{16B4AA24-AF88-4831-AC16-C69126B18914}" srcOrd="7" destOrd="0" presId="urn:microsoft.com/office/officeart/2005/8/layout/process1"/>
    <dgm:cxn modelId="{A7B73C6D-DAE5-4AD7-8657-7DCE089AA722}" type="presParOf" srcId="{16B4AA24-AF88-4831-AC16-C69126B18914}" destId="{13686F6C-7E42-4B3F-9BB5-901E238BD4C8}" srcOrd="0" destOrd="0" presId="urn:microsoft.com/office/officeart/2005/8/layout/process1"/>
    <dgm:cxn modelId="{81462B24-F19D-47ED-92DA-9A87DF57148C}" type="presParOf" srcId="{02CFF303-8324-4E41-9FCD-ECF178390BB4}" destId="{AD679852-8038-4011-A058-D89047A1B5FC}" srcOrd="8" destOrd="0" presId="urn:microsoft.com/office/officeart/2005/8/layout/process1"/>
    <dgm:cxn modelId="{9E5D7E49-ADBA-484B-AE4C-6F9843660116}" type="presParOf" srcId="{02CFF303-8324-4E41-9FCD-ECF178390BB4}" destId="{05901C7C-B7BF-4772-9D7A-57BEE07C6CE9}" srcOrd="9" destOrd="0" presId="urn:microsoft.com/office/officeart/2005/8/layout/process1"/>
    <dgm:cxn modelId="{5E0C5E4D-7D68-490D-8CB8-A58515021FA7}" type="presParOf" srcId="{05901C7C-B7BF-4772-9D7A-57BEE07C6CE9}" destId="{25B80509-96C8-458B-A21A-F3D7C4A25547}" srcOrd="0" destOrd="0" presId="urn:microsoft.com/office/officeart/2005/8/layout/process1"/>
    <dgm:cxn modelId="{E54D879E-B40F-4E31-8FC3-751D2893E177}" type="presParOf" srcId="{02CFF303-8324-4E41-9FCD-ECF178390BB4}" destId="{389F723E-2623-40C7-8DFB-53CB64424A54}" srcOrd="10" destOrd="0" presId="urn:microsoft.com/office/officeart/2005/8/layout/process1"/>
    <dgm:cxn modelId="{DF3A6159-A5D9-408C-BCA2-F94C66D54212}" type="presParOf" srcId="{02CFF303-8324-4E41-9FCD-ECF178390BB4}" destId="{F63A13F3-61E0-4A0A-ABEE-264ECA2D0E35}" srcOrd="11" destOrd="0" presId="urn:microsoft.com/office/officeart/2005/8/layout/process1"/>
    <dgm:cxn modelId="{385246C2-4C81-486F-A5CF-FF12CB86B624}" type="presParOf" srcId="{F63A13F3-61E0-4A0A-ABEE-264ECA2D0E35}" destId="{10082680-C247-4D50-92A2-4ABDD693FC97}" srcOrd="0" destOrd="0" presId="urn:microsoft.com/office/officeart/2005/8/layout/process1"/>
    <dgm:cxn modelId="{1EDD2CF6-7654-4450-A97C-66621E3C12E7}" type="presParOf" srcId="{02CFF303-8324-4E41-9FCD-ECF178390BB4}" destId="{5537669B-B534-4562-9FE8-A6437A7B3084}" srcOrd="12" destOrd="0" presId="urn:microsoft.com/office/officeart/2005/8/layout/process1"/>
    <dgm:cxn modelId="{B2D3B3BB-8069-404A-AC8E-4746CE6C754A}" type="presParOf" srcId="{02CFF303-8324-4E41-9FCD-ECF178390BB4}" destId="{BEBD65BB-5CCD-41AD-80E3-9D29DD8BE4D3}" srcOrd="13" destOrd="0" presId="urn:microsoft.com/office/officeart/2005/8/layout/process1"/>
    <dgm:cxn modelId="{EFA35737-D18B-406B-A1A1-CD2A8EFCC062}" type="presParOf" srcId="{BEBD65BB-5CCD-41AD-80E3-9D29DD8BE4D3}" destId="{695E90BC-E41C-49C9-A956-31C07E10423C}" srcOrd="0" destOrd="0" presId="urn:microsoft.com/office/officeart/2005/8/layout/process1"/>
    <dgm:cxn modelId="{32CC8B1E-CCD8-442F-8667-A71C872F23DC}" type="presParOf" srcId="{02CFF303-8324-4E41-9FCD-ECF178390BB4}" destId="{E3F53229-D995-40E7-BA95-7D21D1C12E38}" srcOrd="14" destOrd="0" presId="urn:microsoft.com/office/officeart/2005/8/layout/process1"/>
    <dgm:cxn modelId="{3DF7927B-8F7E-4BA8-B8C6-24EA8BA3D085}" type="presParOf" srcId="{02CFF303-8324-4E41-9FCD-ECF178390BB4}" destId="{5DA69158-6245-4F3E-854A-479DCE8559CF}" srcOrd="15" destOrd="0" presId="urn:microsoft.com/office/officeart/2005/8/layout/process1"/>
    <dgm:cxn modelId="{09104DA3-1247-4FB0-9539-E5163EE3D33C}" type="presParOf" srcId="{5DA69158-6245-4F3E-854A-479DCE8559CF}" destId="{93F83A71-DD5A-42C2-87EB-80019C812602}" srcOrd="0" destOrd="0" presId="urn:microsoft.com/office/officeart/2005/8/layout/process1"/>
    <dgm:cxn modelId="{BA4BB60B-ECCF-4987-8E7D-B0F6070730AC}" type="presParOf" srcId="{02CFF303-8324-4E41-9FCD-ECF178390BB4}" destId="{82B3B3C1-D831-49B3-A3BF-6BCCCA0AE1E7}" srcOrd="16" destOrd="0" presId="urn:microsoft.com/office/officeart/2005/8/layout/process1"/>
    <dgm:cxn modelId="{E58DCFD3-EAC4-4DEB-8035-9C2EFC0F79B7}" type="presParOf" srcId="{02CFF303-8324-4E41-9FCD-ECF178390BB4}" destId="{4D7B624A-FFE6-4D2F-9BCF-5C0909FAD8D5}" srcOrd="17" destOrd="0" presId="urn:microsoft.com/office/officeart/2005/8/layout/process1"/>
    <dgm:cxn modelId="{E5E929D4-3D8C-43BA-93EE-D86326593154}" type="presParOf" srcId="{4D7B624A-FFE6-4D2F-9BCF-5C0909FAD8D5}" destId="{26559DA5-340D-4D47-B049-4C24B5E9638D}" srcOrd="0" destOrd="0" presId="urn:microsoft.com/office/officeart/2005/8/layout/process1"/>
    <dgm:cxn modelId="{A7EA5B86-20ED-449F-8CE7-FA1A4CE34FDE}"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6"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a:xfrm>
          <a:off x="711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Info om ark</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xfrm>
          <a:off x="743244"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05CFAEF-73BE-461D-B555-04271D797B88}">
      <dgm:prSet phldrT="[Tekst]" custT="1"/>
      <dgm:spPr>
        <a:xfrm>
          <a:off x="94400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xfrm>
          <a:off x="1680131"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54C04D34-83AE-441A-B88D-3D745135ED2F}">
      <dgm:prSet phldrT="[Tekst]" custT="1"/>
      <dgm:spPr>
        <a:xfrm>
          <a:off x="1880892"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Vurderte tiltak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xfrm>
          <a:off x="2617018"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A232CD15-CDA0-4AE3-BF66-E06C1EFB4AD0}">
      <dgm:prSet phldrT="[Tekst]" custT="1"/>
      <dgm:spPr>
        <a:xfrm>
          <a:off x="2817779"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xfrm>
          <a:off x="3553905"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22647294-0152-49C4-A584-32F943C7A467}">
      <dgm:prSet phldrT="[Tekst]" custT="1"/>
      <dgm:spPr>
        <a:xfrm>
          <a:off x="3754666"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xfrm>
          <a:off x="4490792"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2A1AD8E-24BA-4DB2-8D6A-2B32745914A6}">
      <dgm:prSet phldrT="[Tekst]" custT="1"/>
      <dgm:spPr>
        <a:xfrm>
          <a:off x="4691554"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xfrm>
          <a:off x="5427679"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C93B9CC-D85A-4EA7-8EAB-7B9756A8420C}">
      <dgm:prSet phldrT="[Tekst]" custT="1"/>
      <dgm:spPr>
        <a:xfrm>
          <a:off x="5628441"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4</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xfrm>
          <a:off x="6364566"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863DDCF-561B-46E3-81AB-C77728616F64}">
      <dgm:prSet phldrT="[Tekst]" custT="1"/>
      <dgm:spPr>
        <a:xfrm>
          <a:off x="656532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5</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xfrm>
          <a:off x="7301453"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07A8FF7-F97B-42A4-88CB-D81BD808C1C1}">
      <dgm:prSet phldrT="[Tekst]" custT="1"/>
      <dgm:spPr>
        <a:xfrm>
          <a:off x="750221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6</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xfrm>
          <a:off x="8238340"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33A2A6E-D5EE-46ED-BA58-3BBB82AC7AA6}">
      <dgm:prSet phldrT="[Tekst]" custT="1"/>
      <dgm:spPr>
        <a:xfrm>
          <a:off x="8439102" y="0"/>
          <a:ext cx="669205" cy="238123"/>
        </a:xfrm>
        <a:prstGeom prst="roundRect">
          <a:avLst>
            <a:gd name="adj" fmla="val 10000"/>
          </a:avLst>
        </a:prstGeom>
        <a:solidFill>
          <a:srgbClr val="9BBB59"/>
        </a:soli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dgm:pt>
    <dgm:pt modelId="{CB6CBA1E-7E88-4452-AF16-B64A9ADA9C0F}" type="pres">
      <dgm:prSet presAssocID="{6DBC7B39-26BD-4808-B799-C1695A221F9A}" presName="sibTrans" presStyleLbl="sibTrans2D1" presStyleIdx="0" presStyleCnt="9"/>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dgm:pt>
    <dgm:pt modelId="{D38968A4-552C-4E9A-8E2D-F010003F4048}" type="pres">
      <dgm:prSet presAssocID="{A1294C48-1F62-431F-8FB5-FBD233AE212C}" presName="sibTrans" presStyleLbl="sibTrans2D1" presStyleIdx="1" presStyleCnt="9"/>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dgm:pt>
    <dgm:pt modelId="{B3AA4894-92EE-483F-9D96-E21AF0E38747}" type="pres">
      <dgm:prSet presAssocID="{D2407D44-E7D8-4085-B47A-AF51B9CE01CA}" presName="sibTrans" presStyleLbl="sibTrans2D1" presStyleIdx="2" presStyleCnt="9"/>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dgm:pt>
    <dgm:pt modelId="{16B4AA24-AF88-4831-AC16-C69126B18914}" type="pres">
      <dgm:prSet presAssocID="{75299FAE-93E1-4CD4-A1E9-349E55565B9E}" presName="sibTrans" presStyleLbl="sibTrans2D1" presStyleIdx="3" presStyleCnt="9"/>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dgm:pt>
    <dgm:pt modelId="{05901C7C-B7BF-4772-9D7A-57BEE07C6CE9}" type="pres">
      <dgm:prSet presAssocID="{96D588CA-D67D-4885-AE38-D6B899FC128A}" presName="sibTrans" presStyleLbl="sibTrans2D1" presStyleIdx="4" presStyleCnt="9"/>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dgm:pt>
    <dgm:pt modelId="{F63A13F3-61E0-4A0A-ABEE-264ECA2D0E35}" type="pres">
      <dgm:prSet presAssocID="{EB08D63B-7C39-469B-A29C-F9A307CE6330}" presName="sibTrans" presStyleLbl="sibTrans2D1" presStyleIdx="5" presStyleCnt="9"/>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dgm:pt>
    <dgm:pt modelId="{BEBD65BB-5CCD-41AD-80E3-9D29DD8BE4D3}" type="pres">
      <dgm:prSet presAssocID="{F1D8AFC2-8BC6-464C-A51D-6DAB9102B4A3}" presName="sibTrans" presStyleLbl="sibTrans2D1" presStyleIdx="6" presStyleCnt="9"/>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dgm:pt>
    <dgm:pt modelId="{5DA69158-6245-4F3E-854A-479DCE8559CF}" type="pres">
      <dgm:prSet presAssocID="{FA89D64E-5FD2-471D-9377-3FCCF240AFC8}" presName="sibTrans" presStyleLbl="sibTrans2D1" presStyleIdx="7" presStyleCnt="9"/>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dgm:pt>
    <dgm:pt modelId="{4D7B624A-FFE6-4D2F-9BCF-5C0909FAD8D5}" type="pres">
      <dgm:prSet presAssocID="{F21E910F-DAA6-43BB-B5B4-D7A59911F0AF}" presName="sibTrans" presStyleLbl="sibTrans2D1" presStyleIdx="8" presStyleCnt="9"/>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dgm:pt>
  </dgm:ptLst>
  <dgm:cxnLst>
    <dgm:cxn modelId="{CFCB5204-1B12-42D2-A981-8124EDB680C5}" type="presOf" srcId="{54C04D34-83AE-441A-B88D-3D745135ED2F}" destId="{900F16D6-B75A-433C-9273-80F4B7A4BF12}" srcOrd="0" destOrd="0" presId="urn:microsoft.com/office/officeart/2005/8/layout/process1"/>
    <dgm:cxn modelId="{AD30760F-A535-466C-9AAC-646CB8BCCD27}" type="presOf" srcId="{EC93B9CC-D85A-4EA7-8EAB-7B9756A8420C}" destId="{5537669B-B534-4562-9FE8-A6437A7B3084}" srcOrd="0" destOrd="0" presId="urn:microsoft.com/office/officeart/2005/8/layout/process1"/>
    <dgm:cxn modelId="{5C87812D-043A-4206-810A-AE8C2F396542}" type="presOf" srcId="{A1294C48-1F62-431F-8FB5-FBD233AE212C}" destId="{D38968A4-552C-4E9A-8E2D-F010003F4048}" srcOrd="0" destOrd="0" presId="urn:microsoft.com/office/officeart/2005/8/layout/process1"/>
    <dgm:cxn modelId="{FEB10039-B9F2-49A4-887C-77F6D93A5D8C}" type="presOf" srcId="{D33A2A6E-D5EE-46ED-BA58-3BBB82AC7AA6}" destId="{6918E014-0751-4135-9CBC-AD08302FE8E2}" srcOrd="0"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EADBBE40-525C-49AE-89D4-83EE4218F769}" type="presOf" srcId="{EB08D63B-7C39-469B-A29C-F9A307CE6330}" destId="{10082680-C247-4D50-92A2-4ABDD693FC97}" srcOrd="1" destOrd="0" presId="urn:microsoft.com/office/officeart/2005/8/layout/process1"/>
    <dgm:cxn modelId="{DEDC2C44-CE5A-4A69-830E-63CF3C89E486}" srcId="{6411D040-2276-4414-AEBE-5035220B84FD}" destId="{E863DDCF-561B-46E3-81AB-C77728616F64}" srcOrd="7" destOrd="0" parTransId="{8A081CE8-A093-4441-B266-866BB9C3122E}" sibTransId="{FA89D64E-5FD2-471D-9377-3FCCF240AFC8}"/>
    <dgm:cxn modelId="{0D74EE44-7156-4CC5-B50A-5D2F81884EC2}" type="presOf" srcId="{22647294-0152-49C4-A584-32F943C7A467}" destId="{AD679852-8038-4011-A058-D89047A1B5FC}" srcOrd="0" destOrd="0" presId="urn:microsoft.com/office/officeart/2005/8/layout/process1"/>
    <dgm:cxn modelId="{48058C46-2B68-4EBB-BDA6-EC68E6A7D772}" type="presOf" srcId="{F1D8AFC2-8BC6-464C-A51D-6DAB9102B4A3}" destId="{BEBD65BB-5CCD-41AD-80E3-9D29DD8BE4D3}" srcOrd="0" destOrd="0" presId="urn:microsoft.com/office/officeart/2005/8/layout/process1"/>
    <dgm:cxn modelId="{E6880067-77C0-4E9E-8629-29989496A67C}" type="presOf" srcId="{75299FAE-93E1-4CD4-A1E9-349E55565B9E}" destId="{13686F6C-7E42-4B3F-9BB5-901E238BD4C8}" srcOrd="1" destOrd="0" presId="urn:microsoft.com/office/officeart/2005/8/layout/process1"/>
    <dgm:cxn modelId="{A403CE47-DC38-49C1-9BE2-A20876056C2C}" type="presOf" srcId="{4E10C7C7-A5F2-4BE8-B981-D5E4E035DC14}" destId="{D2740D38-0A6C-4684-93D8-A2FCCFFFF1CE}" srcOrd="0" destOrd="0" presId="urn:microsoft.com/office/officeart/2005/8/layout/process1"/>
    <dgm:cxn modelId="{BFCB5A69-3E25-443E-9E0A-C728DF075331}" type="presOf" srcId="{F21E910F-DAA6-43BB-B5B4-D7A59911F0AF}" destId="{4D7B624A-FFE6-4D2F-9BCF-5C0909FAD8D5}" srcOrd="0" destOrd="0" presId="urn:microsoft.com/office/officeart/2005/8/layout/process1"/>
    <dgm:cxn modelId="{E00BC649-0F24-46FB-8D5B-A8D1646459E6}" type="presOf" srcId="{EB08D63B-7C39-469B-A29C-F9A307CE6330}" destId="{F63A13F3-61E0-4A0A-ABEE-264ECA2D0E35}" srcOrd="0" destOrd="0" presId="urn:microsoft.com/office/officeart/2005/8/layout/process1"/>
    <dgm:cxn modelId="{10E9324E-FD4D-475A-9B60-BEE80B68CD93}" type="presOf" srcId="{6DBC7B39-26BD-4808-B799-C1695A221F9A}" destId="{CB6CBA1E-7E88-4452-AF16-B64A9ADA9C0F}" srcOrd="0" destOrd="0" presId="urn:microsoft.com/office/officeart/2005/8/layout/process1"/>
    <dgm:cxn modelId="{7A600775-8AB7-4269-B007-B2FE4BB2E4E1}" type="presOf" srcId="{FA89D64E-5FD2-471D-9377-3FCCF240AFC8}" destId="{93F83A71-DD5A-42C2-87EB-80019C812602}" srcOrd="1" destOrd="0" presId="urn:microsoft.com/office/officeart/2005/8/layout/process1"/>
    <dgm:cxn modelId="{FD148280-E134-4EBB-96F6-99463C7B1932}" type="presOf" srcId="{A232CD15-CDA0-4AE3-BF66-E06C1EFB4AD0}" destId="{765A33E5-6B9F-424B-B820-F99EB2AA65C9}" srcOrd="0" destOrd="0" presId="urn:microsoft.com/office/officeart/2005/8/layout/process1"/>
    <dgm:cxn modelId="{65453F86-B19E-43AB-95C2-371A5B152AF4}" type="presOf" srcId="{75299FAE-93E1-4CD4-A1E9-349E55565B9E}" destId="{16B4AA24-AF88-4831-AC16-C69126B18914}" srcOrd="0" destOrd="0" presId="urn:microsoft.com/office/officeart/2005/8/layout/process1"/>
    <dgm:cxn modelId="{503ECE89-3B6C-412D-BA63-8B9E828E0A70}" type="presOf" srcId="{6411D040-2276-4414-AEBE-5035220B84FD}" destId="{02CFF303-8324-4E41-9FCD-ECF178390BB4}" srcOrd="0"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20977394-6D34-4079-9D46-837BD0859257}" type="presOf" srcId="{D2407D44-E7D8-4085-B47A-AF51B9CE01CA}" destId="{AC7588A8-01F2-41ED-94D4-8E01B46E8589}" srcOrd="1" destOrd="0" presId="urn:microsoft.com/office/officeart/2005/8/layout/process1"/>
    <dgm:cxn modelId="{8B3D8B97-F7B1-4887-941E-5AFFC0408811}" type="presOf" srcId="{707A8FF7-F97B-42A4-88CB-D81BD808C1C1}" destId="{82B3B3C1-D831-49B3-A3BF-6BCCCA0AE1E7}" srcOrd="0" destOrd="0" presId="urn:microsoft.com/office/officeart/2005/8/layout/process1"/>
    <dgm:cxn modelId="{5BF78798-6BD7-43A4-AED9-79182299D962}" srcId="{6411D040-2276-4414-AEBE-5035220B84FD}" destId="{707A8FF7-F97B-42A4-88CB-D81BD808C1C1}" srcOrd="8" destOrd="0" parTransId="{3B9F3FE3-6A04-43B6-9D6D-07F98AAB4F85}" sibTransId="{F21E910F-DAA6-43BB-B5B4-D7A59911F0AF}"/>
    <dgm:cxn modelId="{D32ED99B-1062-42F1-8672-761E62C3FE14}" srcId="{6411D040-2276-4414-AEBE-5035220B84FD}" destId="{A232CD15-CDA0-4AE3-BF66-E06C1EFB4AD0}" srcOrd="3" destOrd="0" parTransId="{88303CE7-E0BB-4D30-8FA2-0B6FFDB36E80}" sibTransId="{75299FAE-93E1-4CD4-A1E9-349E55565B9E}"/>
    <dgm:cxn modelId="{24F02F9C-D008-40EA-BA8F-76CBDFDCCFCD}" srcId="{6411D040-2276-4414-AEBE-5035220B84FD}" destId="{4E10C7C7-A5F2-4BE8-B981-D5E4E035DC14}" srcOrd="0" destOrd="0" parTransId="{9F388BD9-168E-43DC-8119-8D035A5EDF56}" sibTransId="{6DBC7B39-26BD-4808-B799-C1695A221F9A}"/>
    <dgm:cxn modelId="{4FF58B9C-FB3B-4F71-9E30-4EA9B3FED0F1}" type="presOf" srcId="{72A1AD8E-24BA-4DB2-8D6A-2B32745914A6}" destId="{389F723E-2623-40C7-8DFB-53CB64424A54}" srcOrd="0" destOrd="0" presId="urn:microsoft.com/office/officeart/2005/8/layout/process1"/>
    <dgm:cxn modelId="{64A44FA6-B2F4-4374-9BAA-697C8EA6AA85}" type="presOf" srcId="{6DBC7B39-26BD-4808-B799-C1695A221F9A}" destId="{9D0934FA-E47D-4C60-8A2F-05CC7BCEA58C}" srcOrd="1" destOrd="0" presId="urn:microsoft.com/office/officeart/2005/8/layout/process1"/>
    <dgm:cxn modelId="{59F803AC-1A9D-469F-9CF2-14DE7984059E}" type="presOf" srcId="{F1D8AFC2-8BC6-464C-A51D-6DAB9102B4A3}" destId="{695E90BC-E41C-49C9-A956-31C07E10423C}" srcOrd="1" destOrd="0" presId="urn:microsoft.com/office/officeart/2005/8/layout/process1"/>
    <dgm:cxn modelId="{443836B4-C762-4E17-AD43-84213BC3312E}" type="presOf" srcId="{F21E910F-DAA6-43BB-B5B4-D7A59911F0AF}" destId="{26559DA5-340D-4D47-B049-4C24B5E9638D}" srcOrd="1"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9E5A85CE-BFA5-4226-AAF2-6627F6474775}" type="presOf" srcId="{FA89D64E-5FD2-471D-9377-3FCCF240AFC8}" destId="{5DA69158-6245-4F3E-854A-479DCE8559CF}" srcOrd="0" destOrd="0" presId="urn:microsoft.com/office/officeart/2005/8/layout/process1"/>
    <dgm:cxn modelId="{6BD1FAD0-3D3A-4C8D-A10A-F5DB94E0C354}" type="presOf" srcId="{E863DDCF-561B-46E3-81AB-C77728616F64}" destId="{E3F53229-D995-40E7-BA95-7D21D1C12E38}" srcOrd="0" destOrd="0" presId="urn:microsoft.com/office/officeart/2005/8/layout/process1"/>
    <dgm:cxn modelId="{CCFE48D5-DFBC-4802-A66F-6495EF35C894}" type="presOf" srcId="{96D588CA-D67D-4885-AE38-D6B899FC128A}" destId="{25B80509-96C8-458B-A21A-F3D7C4A25547}" srcOrd="1" destOrd="0" presId="urn:microsoft.com/office/officeart/2005/8/layout/process1"/>
    <dgm:cxn modelId="{610DC5D5-8F23-46D3-84EE-758095537176}" type="presOf" srcId="{96D588CA-D67D-4885-AE38-D6B899FC128A}" destId="{05901C7C-B7BF-4772-9D7A-57BEE07C6CE9}" srcOrd="0"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EAA42BED-B6FC-44EB-BE10-1AF93C59B268}" type="presOf" srcId="{D2407D44-E7D8-4085-B47A-AF51B9CE01CA}" destId="{B3AA4894-92EE-483F-9D96-E21AF0E38747}" srcOrd="0" destOrd="0" presId="urn:microsoft.com/office/officeart/2005/8/layout/process1"/>
    <dgm:cxn modelId="{664BAEF5-5051-4CE9-B230-176F94E3B270}" type="presOf" srcId="{D05CFAEF-73BE-461D-B555-04271D797B88}" destId="{FEE38F2D-7760-46E4-904A-0A63F7BB7AB5}" srcOrd="0" destOrd="0" presId="urn:microsoft.com/office/officeart/2005/8/layout/process1"/>
    <dgm:cxn modelId="{4EC137FC-A9D5-4349-BE1D-2A52BA1569FA}" type="presOf" srcId="{A1294C48-1F62-431F-8FB5-FBD233AE212C}" destId="{5BFE22AC-F33F-4B47-A1D0-DEC4B2708C91}" srcOrd="1" destOrd="0" presId="urn:microsoft.com/office/officeart/2005/8/layout/process1"/>
    <dgm:cxn modelId="{79EAADAF-0C47-4205-9682-432C36022B99}" type="presParOf" srcId="{02CFF303-8324-4E41-9FCD-ECF178390BB4}" destId="{D2740D38-0A6C-4684-93D8-A2FCCFFFF1CE}" srcOrd="0" destOrd="0" presId="urn:microsoft.com/office/officeart/2005/8/layout/process1"/>
    <dgm:cxn modelId="{06779E9C-CD1C-4596-BE64-2DDD028A4FD6}" type="presParOf" srcId="{02CFF303-8324-4E41-9FCD-ECF178390BB4}" destId="{CB6CBA1E-7E88-4452-AF16-B64A9ADA9C0F}" srcOrd="1" destOrd="0" presId="urn:microsoft.com/office/officeart/2005/8/layout/process1"/>
    <dgm:cxn modelId="{105E9FC7-4BEE-46A5-8264-06E6B6C053AC}" type="presParOf" srcId="{CB6CBA1E-7E88-4452-AF16-B64A9ADA9C0F}" destId="{9D0934FA-E47D-4C60-8A2F-05CC7BCEA58C}" srcOrd="0" destOrd="0" presId="urn:microsoft.com/office/officeart/2005/8/layout/process1"/>
    <dgm:cxn modelId="{804F3CF8-1D0F-4E97-A1E2-A408C23F0D90}" type="presParOf" srcId="{02CFF303-8324-4E41-9FCD-ECF178390BB4}" destId="{FEE38F2D-7760-46E4-904A-0A63F7BB7AB5}" srcOrd="2" destOrd="0" presId="urn:microsoft.com/office/officeart/2005/8/layout/process1"/>
    <dgm:cxn modelId="{1AAB3471-0924-4C1E-88C2-65FA3D4425E9}" type="presParOf" srcId="{02CFF303-8324-4E41-9FCD-ECF178390BB4}" destId="{D38968A4-552C-4E9A-8E2D-F010003F4048}" srcOrd="3" destOrd="0" presId="urn:microsoft.com/office/officeart/2005/8/layout/process1"/>
    <dgm:cxn modelId="{8BD9816A-9B5A-49BE-B1B5-FA00C4BD4094}" type="presParOf" srcId="{D38968A4-552C-4E9A-8E2D-F010003F4048}" destId="{5BFE22AC-F33F-4B47-A1D0-DEC4B2708C91}" srcOrd="0" destOrd="0" presId="urn:microsoft.com/office/officeart/2005/8/layout/process1"/>
    <dgm:cxn modelId="{9D84ED96-F588-44D9-9A4F-5DAB489A2179}" type="presParOf" srcId="{02CFF303-8324-4E41-9FCD-ECF178390BB4}" destId="{900F16D6-B75A-433C-9273-80F4B7A4BF12}" srcOrd="4" destOrd="0" presId="urn:microsoft.com/office/officeart/2005/8/layout/process1"/>
    <dgm:cxn modelId="{2F93684B-B068-4D69-B6AE-27B61A24E039}" type="presParOf" srcId="{02CFF303-8324-4E41-9FCD-ECF178390BB4}" destId="{B3AA4894-92EE-483F-9D96-E21AF0E38747}" srcOrd="5" destOrd="0" presId="urn:microsoft.com/office/officeart/2005/8/layout/process1"/>
    <dgm:cxn modelId="{8779C860-5CA6-4D78-B75A-340C95E227C8}" type="presParOf" srcId="{B3AA4894-92EE-483F-9D96-E21AF0E38747}" destId="{AC7588A8-01F2-41ED-94D4-8E01B46E8589}" srcOrd="0" destOrd="0" presId="urn:microsoft.com/office/officeart/2005/8/layout/process1"/>
    <dgm:cxn modelId="{8988ED73-A60B-4AE2-99E3-000F7BEEC2BF}" type="presParOf" srcId="{02CFF303-8324-4E41-9FCD-ECF178390BB4}" destId="{765A33E5-6B9F-424B-B820-F99EB2AA65C9}" srcOrd="6" destOrd="0" presId="urn:microsoft.com/office/officeart/2005/8/layout/process1"/>
    <dgm:cxn modelId="{05501F9E-7F45-4652-81F6-27E06B50693E}" type="presParOf" srcId="{02CFF303-8324-4E41-9FCD-ECF178390BB4}" destId="{16B4AA24-AF88-4831-AC16-C69126B18914}" srcOrd="7" destOrd="0" presId="urn:microsoft.com/office/officeart/2005/8/layout/process1"/>
    <dgm:cxn modelId="{4FC08D27-E00A-4E0E-9419-327D7095B877}" type="presParOf" srcId="{16B4AA24-AF88-4831-AC16-C69126B18914}" destId="{13686F6C-7E42-4B3F-9BB5-901E238BD4C8}" srcOrd="0" destOrd="0" presId="urn:microsoft.com/office/officeart/2005/8/layout/process1"/>
    <dgm:cxn modelId="{1FF0889B-8E48-4BE2-91F1-BCD8B71F5506}" type="presParOf" srcId="{02CFF303-8324-4E41-9FCD-ECF178390BB4}" destId="{AD679852-8038-4011-A058-D89047A1B5FC}" srcOrd="8" destOrd="0" presId="urn:microsoft.com/office/officeart/2005/8/layout/process1"/>
    <dgm:cxn modelId="{B5BC79DA-1CAD-4182-BC2A-86D629CFE9D2}" type="presParOf" srcId="{02CFF303-8324-4E41-9FCD-ECF178390BB4}" destId="{05901C7C-B7BF-4772-9D7A-57BEE07C6CE9}" srcOrd="9" destOrd="0" presId="urn:microsoft.com/office/officeart/2005/8/layout/process1"/>
    <dgm:cxn modelId="{C25DD651-89F7-4D0D-B6EF-B6AF9FE5D883}" type="presParOf" srcId="{05901C7C-B7BF-4772-9D7A-57BEE07C6CE9}" destId="{25B80509-96C8-458B-A21A-F3D7C4A25547}" srcOrd="0" destOrd="0" presId="urn:microsoft.com/office/officeart/2005/8/layout/process1"/>
    <dgm:cxn modelId="{77A94DBD-DD65-4872-BD72-FB5E5A0A2833}" type="presParOf" srcId="{02CFF303-8324-4E41-9FCD-ECF178390BB4}" destId="{389F723E-2623-40C7-8DFB-53CB64424A54}" srcOrd="10" destOrd="0" presId="urn:microsoft.com/office/officeart/2005/8/layout/process1"/>
    <dgm:cxn modelId="{5A7BE6D5-452B-4549-8F5D-02875A19EA2F}" type="presParOf" srcId="{02CFF303-8324-4E41-9FCD-ECF178390BB4}" destId="{F63A13F3-61E0-4A0A-ABEE-264ECA2D0E35}" srcOrd="11" destOrd="0" presId="urn:microsoft.com/office/officeart/2005/8/layout/process1"/>
    <dgm:cxn modelId="{D196330A-EAA4-4464-B36F-64D95ED7382B}" type="presParOf" srcId="{F63A13F3-61E0-4A0A-ABEE-264ECA2D0E35}" destId="{10082680-C247-4D50-92A2-4ABDD693FC97}" srcOrd="0" destOrd="0" presId="urn:microsoft.com/office/officeart/2005/8/layout/process1"/>
    <dgm:cxn modelId="{1A067EA1-3C34-44E3-A6E5-121CEE25152F}" type="presParOf" srcId="{02CFF303-8324-4E41-9FCD-ECF178390BB4}" destId="{5537669B-B534-4562-9FE8-A6437A7B3084}" srcOrd="12" destOrd="0" presId="urn:microsoft.com/office/officeart/2005/8/layout/process1"/>
    <dgm:cxn modelId="{C6E8AD3F-BFEE-4A78-95FD-B607AB29A7CD}" type="presParOf" srcId="{02CFF303-8324-4E41-9FCD-ECF178390BB4}" destId="{BEBD65BB-5CCD-41AD-80E3-9D29DD8BE4D3}" srcOrd="13" destOrd="0" presId="urn:microsoft.com/office/officeart/2005/8/layout/process1"/>
    <dgm:cxn modelId="{252FF1C8-4697-4A18-9E9A-D87089962E24}" type="presParOf" srcId="{BEBD65BB-5CCD-41AD-80E3-9D29DD8BE4D3}" destId="{695E90BC-E41C-49C9-A956-31C07E10423C}" srcOrd="0" destOrd="0" presId="urn:microsoft.com/office/officeart/2005/8/layout/process1"/>
    <dgm:cxn modelId="{3BC0B8CE-FA12-4699-9E9B-694EF09EDF15}" type="presParOf" srcId="{02CFF303-8324-4E41-9FCD-ECF178390BB4}" destId="{E3F53229-D995-40E7-BA95-7D21D1C12E38}" srcOrd="14" destOrd="0" presId="urn:microsoft.com/office/officeart/2005/8/layout/process1"/>
    <dgm:cxn modelId="{EB163CD0-8EAA-4201-9E34-9C1DEE3C5DDA}" type="presParOf" srcId="{02CFF303-8324-4E41-9FCD-ECF178390BB4}" destId="{5DA69158-6245-4F3E-854A-479DCE8559CF}" srcOrd="15" destOrd="0" presId="urn:microsoft.com/office/officeart/2005/8/layout/process1"/>
    <dgm:cxn modelId="{269289EE-C1B9-4DDF-8F8A-242CEEBE1517}" type="presParOf" srcId="{5DA69158-6245-4F3E-854A-479DCE8559CF}" destId="{93F83A71-DD5A-42C2-87EB-80019C812602}" srcOrd="0" destOrd="0" presId="urn:microsoft.com/office/officeart/2005/8/layout/process1"/>
    <dgm:cxn modelId="{6464B9E8-3146-4217-8045-13DF9D5769D7}" type="presParOf" srcId="{02CFF303-8324-4E41-9FCD-ECF178390BB4}" destId="{82B3B3C1-D831-49B3-A3BF-6BCCCA0AE1E7}" srcOrd="16" destOrd="0" presId="urn:microsoft.com/office/officeart/2005/8/layout/process1"/>
    <dgm:cxn modelId="{CE1FECF5-B333-4BC4-B266-BFE3F7F386C4}" type="presParOf" srcId="{02CFF303-8324-4E41-9FCD-ECF178390BB4}" destId="{4D7B624A-FFE6-4D2F-9BCF-5C0909FAD8D5}" srcOrd="17" destOrd="0" presId="urn:microsoft.com/office/officeart/2005/8/layout/process1"/>
    <dgm:cxn modelId="{4551197F-3FFF-4DC9-9829-62862ED0A39E}" type="presParOf" srcId="{4D7B624A-FFE6-4D2F-9BCF-5C0909FAD8D5}" destId="{26559DA5-340D-4D47-B049-4C24B5E9638D}" srcOrd="0" destOrd="0" presId="urn:microsoft.com/office/officeart/2005/8/layout/process1"/>
    <dgm:cxn modelId="{115FBCE4-34E0-4A90-9E77-523640D1F349}"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a:xfrm>
          <a:off x="711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Info om ark</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xfrm>
          <a:off x="743244"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05CFAEF-73BE-461D-B555-04271D797B88}">
      <dgm:prSet phldrT="[Tekst]" custT="1"/>
      <dgm:spPr>
        <a:xfrm>
          <a:off x="94400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xfrm>
          <a:off x="1680131"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54C04D34-83AE-441A-B88D-3D745135ED2F}">
      <dgm:prSet phldrT="[Tekst]" custT="1"/>
      <dgm:spPr>
        <a:xfrm>
          <a:off x="1880892"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Vurderte tiltak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xfrm>
          <a:off x="2617018"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A232CD15-CDA0-4AE3-BF66-E06C1EFB4AD0}">
      <dgm:prSet phldrT="[Tekst]" custT="1"/>
      <dgm:spPr>
        <a:xfrm>
          <a:off x="2817779"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xfrm>
          <a:off x="3553905"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22647294-0152-49C4-A584-32F943C7A467}">
      <dgm:prSet phldrT="[Tekst]" custT="1"/>
      <dgm:spPr>
        <a:xfrm>
          <a:off x="3754666"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xfrm>
          <a:off x="4490792"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2A1AD8E-24BA-4DB2-8D6A-2B32745914A6}">
      <dgm:prSet phldrT="[Tekst]" custT="1"/>
      <dgm:spPr>
        <a:xfrm>
          <a:off x="4691554"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xfrm>
          <a:off x="5427679"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C93B9CC-D85A-4EA7-8EAB-7B9756A8420C}">
      <dgm:prSet phldrT="[Tekst]" custT="1"/>
      <dgm:spPr>
        <a:xfrm>
          <a:off x="5628441"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4</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xfrm>
          <a:off x="6364566"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863DDCF-561B-46E3-81AB-C77728616F64}">
      <dgm:prSet phldrT="[Tekst]" custT="1"/>
      <dgm:spPr>
        <a:xfrm>
          <a:off x="656532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5</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xfrm>
          <a:off x="7301453"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07A8FF7-F97B-42A4-88CB-D81BD808C1C1}">
      <dgm:prSet phldrT="[Tekst]" custT="1"/>
      <dgm:spPr>
        <a:xfrm>
          <a:off x="750221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6</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xfrm>
          <a:off x="8238340"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33A2A6E-D5EE-46ED-BA58-3BBB82AC7AA6}">
      <dgm:prSet phldrT="[Tekst]" custT="1"/>
      <dgm:spPr>
        <a:xfrm>
          <a:off x="8439102" y="0"/>
          <a:ext cx="669205" cy="238123"/>
        </a:xfrm>
        <a:prstGeom prst="roundRect">
          <a:avLst>
            <a:gd name="adj" fmla="val 10000"/>
          </a:avLst>
        </a:prstGeom>
        <a:solidFill>
          <a:srgbClr val="9BBB59"/>
        </a:soli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dgm:pt>
    <dgm:pt modelId="{CB6CBA1E-7E88-4452-AF16-B64A9ADA9C0F}" type="pres">
      <dgm:prSet presAssocID="{6DBC7B39-26BD-4808-B799-C1695A221F9A}" presName="sibTrans" presStyleLbl="sibTrans2D1" presStyleIdx="0" presStyleCnt="9"/>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dgm:pt>
    <dgm:pt modelId="{D38968A4-552C-4E9A-8E2D-F010003F4048}" type="pres">
      <dgm:prSet presAssocID="{A1294C48-1F62-431F-8FB5-FBD233AE212C}" presName="sibTrans" presStyleLbl="sibTrans2D1" presStyleIdx="1" presStyleCnt="9"/>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dgm:pt>
    <dgm:pt modelId="{B3AA4894-92EE-483F-9D96-E21AF0E38747}" type="pres">
      <dgm:prSet presAssocID="{D2407D44-E7D8-4085-B47A-AF51B9CE01CA}" presName="sibTrans" presStyleLbl="sibTrans2D1" presStyleIdx="2" presStyleCnt="9"/>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dgm:pt>
    <dgm:pt modelId="{16B4AA24-AF88-4831-AC16-C69126B18914}" type="pres">
      <dgm:prSet presAssocID="{75299FAE-93E1-4CD4-A1E9-349E55565B9E}" presName="sibTrans" presStyleLbl="sibTrans2D1" presStyleIdx="3" presStyleCnt="9"/>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dgm:pt>
    <dgm:pt modelId="{05901C7C-B7BF-4772-9D7A-57BEE07C6CE9}" type="pres">
      <dgm:prSet presAssocID="{96D588CA-D67D-4885-AE38-D6B899FC128A}" presName="sibTrans" presStyleLbl="sibTrans2D1" presStyleIdx="4" presStyleCnt="9"/>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dgm:pt>
    <dgm:pt modelId="{F63A13F3-61E0-4A0A-ABEE-264ECA2D0E35}" type="pres">
      <dgm:prSet presAssocID="{EB08D63B-7C39-469B-A29C-F9A307CE6330}" presName="sibTrans" presStyleLbl="sibTrans2D1" presStyleIdx="5" presStyleCnt="9"/>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dgm:pt>
    <dgm:pt modelId="{BEBD65BB-5CCD-41AD-80E3-9D29DD8BE4D3}" type="pres">
      <dgm:prSet presAssocID="{F1D8AFC2-8BC6-464C-A51D-6DAB9102B4A3}" presName="sibTrans" presStyleLbl="sibTrans2D1" presStyleIdx="6" presStyleCnt="9"/>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dgm:pt>
    <dgm:pt modelId="{5DA69158-6245-4F3E-854A-479DCE8559CF}" type="pres">
      <dgm:prSet presAssocID="{FA89D64E-5FD2-471D-9377-3FCCF240AFC8}" presName="sibTrans" presStyleLbl="sibTrans2D1" presStyleIdx="7" presStyleCnt="9"/>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dgm:pt>
    <dgm:pt modelId="{4D7B624A-FFE6-4D2F-9BCF-5C0909FAD8D5}" type="pres">
      <dgm:prSet presAssocID="{F21E910F-DAA6-43BB-B5B4-D7A59911F0AF}" presName="sibTrans" presStyleLbl="sibTrans2D1" presStyleIdx="8" presStyleCnt="9"/>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dgm:pt>
  </dgm:ptLst>
  <dgm:cxnLst>
    <dgm:cxn modelId="{A76CF000-97C8-4101-899B-F941507AA4EA}" type="presOf" srcId="{EB08D63B-7C39-469B-A29C-F9A307CE6330}" destId="{10082680-C247-4D50-92A2-4ABDD693FC97}" srcOrd="1" destOrd="0" presId="urn:microsoft.com/office/officeart/2005/8/layout/process1"/>
    <dgm:cxn modelId="{9734C705-82D6-44C5-9CB6-B171A757AED8}" type="presOf" srcId="{EB08D63B-7C39-469B-A29C-F9A307CE6330}" destId="{F63A13F3-61E0-4A0A-ABEE-264ECA2D0E35}" srcOrd="0" destOrd="0" presId="urn:microsoft.com/office/officeart/2005/8/layout/process1"/>
    <dgm:cxn modelId="{7AD5E910-1E54-43BF-8788-056F9022F81A}" type="presOf" srcId="{FA89D64E-5FD2-471D-9377-3FCCF240AFC8}" destId="{5DA69158-6245-4F3E-854A-479DCE8559CF}" srcOrd="0" destOrd="0" presId="urn:microsoft.com/office/officeart/2005/8/layout/process1"/>
    <dgm:cxn modelId="{E106741A-32E4-406C-B7A7-FC58C92AD90F}" type="presOf" srcId="{22647294-0152-49C4-A584-32F943C7A467}" destId="{AD679852-8038-4011-A058-D89047A1B5FC}" srcOrd="0" destOrd="0" presId="urn:microsoft.com/office/officeart/2005/8/layout/process1"/>
    <dgm:cxn modelId="{003E741E-B222-4AB2-8AAF-A2FB8D0E6784}" type="presOf" srcId="{707A8FF7-F97B-42A4-88CB-D81BD808C1C1}" destId="{82B3B3C1-D831-49B3-A3BF-6BCCCA0AE1E7}" srcOrd="0" destOrd="0" presId="urn:microsoft.com/office/officeart/2005/8/layout/process1"/>
    <dgm:cxn modelId="{F672C935-02B4-43ED-A711-E0641E59E28A}" type="presOf" srcId="{72A1AD8E-24BA-4DB2-8D6A-2B32745914A6}" destId="{389F723E-2623-40C7-8DFB-53CB64424A54}" srcOrd="0" destOrd="0" presId="urn:microsoft.com/office/officeart/2005/8/layout/process1"/>
    <dgm:cxn modelId="{84EE3237-4CEF-4E7B-BCDF-E64622DAED96}" type="presOf" srcId="{D33A2A6E-D5EE-46ED-BA58-3BBB82AC7AA6}" destId="{6918E014-0751-4135-9CBC-AD08302FE8E2}" srcOrd="0"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99411343-256E-48BA-957D-C771C7640016}" type="presOf" srcId="{FA89D64E-5FD2-471D-9377-3FCCF240AFC8}" destId="{93F83A71-DD5A-42C2-87EB-80019C812602}" srcOrd="1" destOrd="0" presId="urn:microsoft.com/office/officeart/2005/8/layout/process1"/>
    <dgm:cxn modelId="{DEDC2C44-CE5A-4A69-830E-63CF3C89E486}" srcId="{6411D040-2276-4414-AEBE-5035220B84FD}" destId="{E863DDCF-561B-46E3-81AB-C77728616F64}" srcOrd="7" destOrd="0" parTransId="{8A081CE8-A093-4441-B266-866BB9C3122E}" sibTransId="{FA89D64E-5FD2-471D-9377-3FCCF240AFC8}"/>
    <dgm:cxn modelId="{9F684D45-D0D1-43A0-A8E8-8F7ADAFE13DB}" type="presOf" srcId="{6DBC7B39-26BD-4808-B799-C1695A221F9A}" destId="{9D0934FA-E47D-4C60-8A2F-05CC7BCEA58C}" srcOrd="1" destOrd="0" presId="urn:microsoft.com/office/officeart/2005/8/layout/process1"/>
    <dgm:cxn modelId="{4714FE50-B0A7-42EB-9549-684C2FA047B5}" type="presOf" srcId="{96D588CA-D67D-4885-AE38-D6B899FC128A}" destId="{25B80509-96C8-458B-A21A-F3D7C4A25547}" srcOrd="1" destOrd="0" presId="urn:microsoft.com/office/officeart/2005/8/layout/process1"/>
    <dgm:cxn modelId="{38F99355-C480-4886-92FA-3AEE2C5AEDFF}" type="presOf" srcId="{75299FAE-93E1-4CD4-A1E9-349E55565B9E}" destId="{16B4AA24-AF88-4831-AC16-C69126B18914}" srcOrd="0" destOrd="0" presId="urn:microsoft.com/office/officeart/2005/8/layout/process1"/>
    <dgm:cxn modelId="{ABF4BF89-2359-4B12-9B10-FA4823683BAF}" type="presOf" srcId="{F1D8AFC2-8BC6-464C-A51D-6DAB9102B4A3}" destId="{695E90BC-E41C-49C9-A956-31C07E10423C}" srcOrd="1"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5F8A9590-2C53-423F-A480-810A0DE3D0A2}" type="presOf" srcId="{D05CFAEF-73BE-461D-B555-04271D797B88}" destId="{FEE38F2D-7760-46E4-904A-0A63F7BB7AB5}" srcOrd="0" destOrd="0" presId="urn:microsoft.com/office/officeart/2005/8/layout/process1"/>
    <dgm:cxn modelId="{3D648495-848A-4CFB-AA25-81E63C160249}" type="presOf" srcId="{6DBC7B39-26BD-4808-B799-C1695A221F9A}" destId="{CB6CBA1E-7E88-4452-AF16-B64A9ADA9C0F}" srcOrd="0" destOrd="0" presId="urn:microsoft.com/office/officeart/2005/8/layout/process1"/>
    <dgm:cxn modelId="{5BF78798-6BD7-43A4-AED9-79182299D962}" srcId="{6411D040-2276-4414-AEBE-5035220B84FD}" destId="{707A8FF7-F97B-42A4-88CB-D81BD808C1C1}" srcOrd="8" destOrd="0" parTransId="{3B9F3FE3-6A04-43B6-9D6D-07F98AAB4F85}" sibTransId="{F21E910F-DAA6-43BB-B5B4-D7A59911F0AF}"/>
    <dgm:cxn modelId="{D32ED99B-1062-42F1-8672-761E62C3FE14}" srcId="{6411D040-2276-4414-AEBE-5035220B84FD}" destId="{A232CD15-CDA0-4AE3-BF66-E06C1EFB4AD0}" srcOrd="3" destOrd="0" parTransId="{88303CE7-E0BB-4D30-8FA2-0B6FFDB36E80}" sibTransId="{75299FAE-93E1-4CD4-A1E9-349E55565B9E}"/>
    <dgm:cxn modelId="{24F02F9C-D008-40EA-BA8F-76CBDFDCCFCD}" srcId="{6411D040-2276-4414-AEBE-5035220B84FD}" destId="{4E10C7C7-A5F2-4BE8-B981-D5E4E035DC14}" srcOrd="0" destOrd="0" parTransId="{9F388BD9-168E-43DC-8119-8D035A5EDF56}" sibTransId="{6DBC7B39-26BD-4808-B799-C1695A221F9A}"/>
    <dgm:cxn modelId="{F28512A0-7803-4E9E-821C-B05B7D381CC4}" type="presOf" srcId="{E863DDCF-561B-46E3-81AB-C77728616F64}" destId="{E3F53229-D995-40E7-BA95-7D21D1C12E38}" srcOrd="0" destOrd="0" presId="urn:microsoft.com/office/officeart/2005/8/layout/process1"/>
    <dgm:cxn modelId="{8D2736A0-42A2-482F-B31B-81DA56774DDE}" type="presOf" srcId="{A1294C48-1F62-431F-8FB5-FBD233AE212C}" destId="{D38968A4-552C-4E9A-8E2D-F010003F4048}" srcOrd="0" destOrd="0" presId="urn:microsoft.com/office/officeart/2005/8/layout/process1"/>
    <dgm:cxn modelId="{7FF78CB0-5E7B-43DA-972A-489AAB99A73E}" type="presOf" srcId="{6411D040-2276-4414-AEBE-5035220B84FD}" destId="{02CFF303-8324-4E41-9FCD-ECF178390BB4}" srcOrd="0" destOrd="0" presId="urn:microsoft.com/office/officeart/2005/8/layout/process1"/>
    <dgm:cxn modelId="{105416B8-5FFE-4EF8-8176-2177E44A6B10}" type="presOf" srcId="{F1D8AFC2-8BC6-464C-A51D-6DAB9102B4A3}" destId="{BEBD65BB-5CCD-41AD-80E3-9D29DD8BE4D3}" srcOrd="0" destOrd="0" presId="urn:microsoft.com/office/officeart/2005/8/layout/process1"/>
    <dgm:cxn modelId="{85A4BCBC-FC6B-4E07-9BB5-8FFE59A6AB79}" type="presOf" srcId="{F21E910F-DAA6-43BB-B5B4-D7A59911F0AF}" destId="{26559DA5-340D-4D47-B049-4C24B5E9638D}" srcOrd="1" destOrd="0" presId="urn:microsoft.com/office/officeart/2005/8/layout/process1"/>
    <dgm:cxn modelId="{A3B680BD-9B76-4452-8EA1-527921069F5E}" type="presOf" srcId="{4E10C7C7-A5F2-4BE8-B981-D5E4E035DC14}" destId="{D2740D38-0A6C-4684-93D8-A2FCCFFFF1CE}" srcOrd="0"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176FC5BF-00B0-45F4-A72D-FF6157DC12B3}" type="presOf" srcId="{A1294C48-1F62-431F-8FB5-FBD233AE212C}" destId="{5BFE22AC-F33F-4B47-A1D0-DEC4B2708C91}" srcOrd="1" destOrd="0" presId="urn:microsoft.com/office/officeart/2005/8/layout/process1"/>
    <dgm:cxn modelId="{472624C8-D3E4-45FA-8BE7-99ACCBD91FC6}" type="presOf" srcId="{EC93B9CC-D85A-4EA7-8EAB-7B9756A8420C}" destId="{5537669B-B534-4562-9FE8-A6437A7B3084}" srcOrd="0" destOrd="0" presId="urn:microsoft.com/office/officeart/2005/8/layout/process1"/>
    <dgm:cxn modelId="{8ED7A3C8-CA7D-4EF1-9CCA-86803A2C13CE}" type="presOf" srcId="{54C04D34-83AE-441A-B88D-3D745135ED2F}" destId="{900F16D6-B75A-433C-9273-80F4B7A4BF12}" srcOrd="0" destOrd="0" presId="urn:microsoft.com/office/officeart/2005/8/layout/process1"/>
    <dgm:cxn modelId="{DDBD72C9-5ED6-4E91-8867-32DE96A17A3D}" type="presOf" srcId="{D2407D44-E7D8-4085-B47A-AF51B9CE01CA}" destId="{B3AA4894-92EE-483F-9D96-E21AF0E38747}" srcOrd="0" destOrd="0" presId="urn:microsoft.com/office/officeart/2005/8/layout/process1"/>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221FE4D5-76B4-4D5B-8A3E-99A296A78FDA}" type="presOf" srcId="{75299FAE-93E1-4CD4-A1E9-349E55565B9E}" destId="{13686F6C-7E42-4B3F-9BB5-901E238BD4C8}" srcOrd="1" destOrd="0" presId="urn:microsoft.com/office/officeart/2005/8/layout/process1"/>
    <dgm:cxn modelId="{2CF241D7-D454-493B-82CB-3840418BADCE}" type="presOf" srcId="{D2407D44-E7D8-4085-B47A-AF51B9CE01CA}" destId="{AC7588A8-01F2-41ED-94D4-8E01B46E8589}" srcOrd="1"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7420B9F2-2DD3-47C5-AD4F-721A00E68D3E}" type="presOf" srcId="{96D588CA-D67D-4885-AE38-D6B899FC128A}" destId="{05901C7C-B7BF-4772-9D7A-57BEE07C6CE9}" srcOrd="0" destOrd="0" presId="urn:microsoft.com/office/officeart/2005/8/layout/process1"/>
    <dgm:cxn modelId="{F2A042F8-946C-4367-97C4-7E2B6B827BB5}" type="presOf" srcId="{A232CD15-CDA0-4AE3-BF66-E06C1EFB4AD0}" destId="{765A33E5-6B9F-424B-B820-F99EB2AA65C9}" srcOrd="0" destOrd="0" presId="urn:microsoft.com/office/officeart/2005/8/layout/process1"/>
    <dgm:cxn modelId="{1C6F2DF9-D460-4ECE-ADF6-D865BCDAECEE}" type="presOf" srcId="{F21E910F-DAA6-43BB-B5B4-D7A59911F0AF}" destId="{4D7B624A-FFE6-4D2F-9BCF-5C0909FAD8D5}" srcOrd="0" destOrd="0" presId="urn:microsoft.com/office/officeart/2005/8/layout/process1"/>
    <dgm:cxn modelId="{248F24A2-80DF-4353-85C5-26F3F7D3951C}" type="presParOf" srcId="{02CFF303-8324-4E41-9FCD-ECF178390BB4}" destId="{D2740D38-0A6C-4684-93D8-A2FCCFFFF1CE}" srcOrd="0" destOrd="0" presId="urn:microsoft.com/office/officeart/2005/8/layout/process1"/>
    <dgm:cxn modelId="{D3CD748D-EB0E-4515-835A-E87D089D0B8D}" type="presParOf" srcId="{02CFF303-8324-4E41-9FCD-ECF178390BB4}" destId="{CB6CBA1E-7E88-4452-AF16-B64A9ADA9C0F}" srcOrd="1" destOrd="0" presId="urn:microsoft.com/office/officeart/2005/8/layout/process1"/>
    <dgm:cxn modelId="{C27E2D03-55E8-4538-820C-D9828BE98FF9}" type="presParOf" srcId="{CB6CBA1E-7E88-4452-AF16-B64A9ADA9C0F}" destId="{9D0934FA-E47D-4C60-8A2F-05CC7BCEA58C}" srcOrd="0" destOrd="0" presId="urn:microsoft.com/office/officeart/2005/8/layout/process1"/>
    <dgm:cxn modelId="{7326B8D1-1619-4103-B509-90F97DCA94D3}" type="presParOf" srcId="{02CFF303-8324-4E41-9FCD-ECF178390BB4}" destId="{FEE38F2D-7760-46E4-904A-0A63F7BB7AB5}" srcOrd="2" destOrd="0" presId="urn:microsoft.com/office/officeart/2005/8/layout/process1"/>
    <dgm:cxn modelId="{FCC5DA35-6565-4234-BF83-67F4173A4D03}" type="presParOf" srcId="{02CFF303-8324-4E41-9FCD-ECF178390BB4}" destId="{D38968A4-552C-4E9A-8E2D-F010003F4048}" srcOrd="3" destOrd="0" presId="urn:microsoft.com/office/officeart/2005/8/layout/process1"/>
    <dgm:cxn modelId="{2DA92C80-F53F-43EF-A726-842F1F1410F1}" type="presParOf" srcId="{D38968A4-552C-4E9A-8E2D-F010003F4048}" destId="{5BFE22AC-F33F-4B47-A1D0-DEC4B2708C91}" srcOrd="0" destOrd="0" presId="urn:microsoft.com/office/officeart/2005/8/layout/process1"/>
    <dgm:cxn modelId="{06942FD0-1B17-4CA8-A46F-2D0A75933EFC}" type="presParOf" srcId="{02CFF303-8324-4E41-9FCD-ECF178390BB4}" destId="{900F16D6-B75A-433C-9273-80F4B7A4BF12}" srcOrd="4" destOrd="0" presId="urn:microsoft.com/office/officeart/2005/8/layout/process1"/>
    <dgm:cxn modelId="{1B727A9A-9674-45B5-860E-D008053F9FC4}" type="presParOf" srcId="{02CFF303-8324-4E41-9FCD-ECF178390BB4}" destId="{B3AA4894-92EE-483F-9D96-E21AF0E38747}" srcOrd="5" destOrd="0" presId="urn:microsoft.com/office/officeart/2005/8/layout/process1"/>
    <dgm:cxn modelId="{A531526A-4F46-4B88-B6CF-DFCE92ED2B89}" type="presParOf" srcId="{B3AA4894-92EE-483F-9D96-E21AF0E38747}" destId="{AC7588A8-01F2-41ED-94D4-8E01B46E8589}" srcOrd="0" destOrd="0" presId="urn:microsoft.com/office/officeart/2005/8/layout/process1"/>
    <dgm:cxn modelId="{426020D4-CB0D-426E-8A26-3D5A77945148}" type="presParOf" srcId="{02CFF303-8324-4E41-9FCD-ECF178390BB4}" destId="{765A33E5-6B9F-424B-B820-F99EB2AA65C9}" srcOrd="6" destOrd="0" presId="urn:microsoft.com/office/officeart/2005/8/layout/process1"/>
    <dgm:cxn modelId="{DDA78971-5983-4A75-9B5F-D8EC837ED997}" type="presParOf" srcId="{02CFF303-8324-4E41-9FCD-ECF178390BB4}" destId="{16B4AA24-AF88-4831-AC16-C69126B18914}" srcOrd="7" destOrd="0" presId="urn:microsoft.com/office/officeart/2005/8/layout/process1"/>
    <dgm:cxn modelId="{13D51B02-1BAB-4597-82C0-2D9BE0637036}" type="presParOf" srcId="{16B4AA24-AF88-4831-AC16-C69126B18914}" destId="{13686F6C-7E42-4B3F-9BB5-901E238BD4C8}" srcOrd="0" destOrd="0" presId="urn:microsoft.com/office/officeart/2005/8/layout/process1"/>
    <dgm:cxn modelId="{E7B3CE7D-1186-428B-B36A-F7FE81D11B4F}" type="presParOf" srcId="{02CFF303-8324-4E41-9FCD-ECF178390BB4}" destId="{AD679852-8038-4011-A058-D89047A1B5FC}" srcOrd="8" destOrd="0" presId="urn:microsoft.com/office/officeart/2005/8/layout/process1"/>
    <dgm:cxn modelId="{3BA029CA-D72B-459D-9385-223A8D171CE0}" type="presParOf" srcId="{02CFF303-8324-4E41-9FCD-ECF178390BB4}" destId="{05901C7C-B7BF-4772-9D7A-57BEE07C6CE9}" srcOrd="9" destOrd="0" presId="urn:microsoft.com/office/officeart/2005/8/layout/process1"/>
    <dgm:cxn modelId="{47571D0A-B554-4A00-9C6A-A38B8907413A}" type="presParOf" srcId="{05901C7C-B7BF-4772-9D7A-57BEE07C6CE9}" destId="{25B80509-96C8-458B-A21A-F3D7C4A25547}" srcOrd="0" destOrd="0" presId="urn:microsoft.com/office/officeart/2005/8/layout/process1"/>
    <dgm:cxn modelId="{A0ACD920-E21B-4968-8762-39A79E0B9AA7}" type="presParOf" srcId="{02CFF303-8324-4E41-9FCD-ECF178390BB4}" destId="{389F723E-2623-40C7-8DFB-53CB64424A54}" srcOrd="10" destOrd="0" presId="urn:microsoft.com/office/officeart/2005/8/layout/process1"/>
    <dgm:cxn modelId="{DDC43AC3-5BBA-4628-B54B-DEFB79CF24B7}" type="presParOf" srcId="{02CFF303-8324-4E41-9FCD-ECF178390BB4}" destId="{F63A13F3-61E0-4A0A-ABEE-264ECA2D0E35}" srcOrd="11" destOrd="0" presId="urn:microsoft.com/office/officeart/2005/8/layout/process1"/>
    <dgm:cxn modelId="{002CE83D-2FBE-48E8-9532-1CBDDCE24717}" type="presParOf" srcId="{F63A13F3-61E0-4A0A-ABEE-264ECA2D0E35}" destId="{10082680-C247-4D50-92A2-4ABDD693FC97}" srcOrd="0" destOrd="0" presId="urn:microsoft.com/office/officeart/2005/8/layout/process1"/>
    <dgm:cxn modelId="{EC6F7072-7CAD-4379-9F90-2E9511AB59E6}" type="presParOf" srcId="{02CFF303-8324-4E41-9FCD-ECF178390BB4}" destId="{5537669B-B534-4562-9FE8-A6437A7B3084}" srcOrd="12" destOrd="0" presId="urn:microsoft.com/office/officeart/2005/8/layout/process1"/>
    <dgm:cxn modelId="{BE59B2D0-379E-42D0-89EF-D602865CF88E}" type="presParOf" srcId="{02CFF303-8324-4E41-9FCD-ECF178390BB4}" destId="{BEBD65BB-5CCD-41AD-80E3-9D29DD8BE4D3}" srcOrd="13" destOrd="0" presId="urn:microsoft.com/office/officeart/2005/8/layout/process1"/>
    <dgm:cxn modelId="{87A32AC9-2CA1-4D18-9B89-7EFC5D9889EC}" type="presParOf" srcId="{BEBD65BB-5CCD-41AD-80E3-9D29DD8BE4D3}" destId="{695E90BC-E41C-49C9-A956-31C07E10423C}" srcOrd="0" destOrd="0" presId="urn:microsoft.com/office/officeart/2005/8/layout/process1"/>
    <dgm:cxn modelId="{E575C060-C01B-471B-9B5B-DFC164DD1F2D}" type="presParOf" srcId="{02CFF303-8324-4E41-9FCD-ECF178390BB4}" destId="{E3F53229-D995-40E7-BA95-7D21D1C12E38}" srcOrd="14" destOrd="0" presId="urn:microsoft.com/office/officeart/2005/8/layout/process1"/>
    <dgm:cxn modelId="{412969CB-3D44-4677-8BD3-82E3BABDF57A}" type="presParOf" srcId="{02CFF303-8324-4E41-9FCD-ECF178390BB4}" destId="{5DA69158-6245-4F3E-854A-479DCE8559CF}" srcOrd="15" destOrd="0" presId="urn:microsoft.com/office/officeart/2005/8/layout/process1"/>
    <dgm:cxn modelId="{778AC37A-DCDF-4837-B859-C50EAB140E20}" type="presParOf" srcId="{5DA69158-6245-4F3E-854A-479DCE8559CF}" destId="{93F83A71-DD5A-42C2-87EB-80019C812602}" srcOrd="0" destOrd="0" presId="urn:microsoft.com/office/officeart/2005/8/layout/process1"/>
    <dgm:cxn modelId="{F317E6B3-CBC9-4A9F-8516-E5723CE7FA4B}" type="presParOf" srcId="{02CFF303-8324-4E41-9FCD-ECF178390BB4}" destId="{82B3B3C1-D831-49B3-A3BF-6BCCCA0AE1E7}" srcOrd="16" destOrd="0" presId="urn:microsoft.com/office/officeart/2005/8/layout/process1"/>
    <dgm:cxn modelId="{16C987A8-0280-480E-91C2-ACD2B12197CF}" type="presParOf" srcId="{02CFF303-8324-4E41-9FCD-ECF178390BB4}" destId="{4D7B624A-FFE6-4D2F-9BCF-5C0909FAD8D5}" srcOrd="17" destOrd="0" presId="urn:microsoft.com/office/officeart/2005/8/layout/process1"/>
    <dgm:cxn modelId="{19F622E8-5A4A-4B30-B137-34673EFADBC5}" type="presParOf" srcId="{4D7B624A-FFE6-4D2F-9BCF-5C0909FAD8D5}" destId="{26559DA5-340D-4D47-B049-4C24B5E9638D}" srcOrd="0" destOrd="0" presId="urn:microsoft.com/office/officeart/2005/8/layout/process1"/>
    <dgm:cxn modelId="{39BBB179-083A-44D5-8D20-A51DF1B5CB43}"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a:xfrm>
          <a:off x="711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Info om ark</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xfrm>
          <a:off x="743244"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05CFAEF-73BE-461D-B555-04271D797B88}">
      <dgm:prSet phldrT="[Tekst]" custT="1"/>
      <dgm:spPr>
        <a:xfrm>
          <a:off x="94400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xfrm>
          <a:off x="1680131"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54C04D34-83AE-441A-B88D-3D745135ED2F}">
      <dgm:prSet phldrT="[Tekst]" custT="1"/>
      <dgm:spPr>
        <a:xfrm>
          <a:off x="1880892"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Vurderte tiltak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xfrm>
          <a:off x="2617018"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A232CD15-CDA0-4AE3-BF66-E06C1EFB4AD0}">
      <dgm:prSet phldrT="[Tekst]" custT="1"/>
      <dgm:spPr>
        <a:xfrm>
          <a:off x="2817779"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xfrm>
          <a:off x="3553905"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22647294-0152-49C4-A584-32F943C7A467}">
      <dgm:prSet phldrT="[Tekst]" custT="1"/>
      <dgm:spPr>
        <a:xfrm>
          <a:off x="3754666"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xfrm>
          <a:off x="4490792"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2A1AD8E-24BA-4DB2-8D6A-2B32745914A6}">
      <dgm:prSet phldrT="[Tekst]" custT="1"/>
      <dgm:spPr>
        <a:xfrm>
          <a:off x="4691554"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xfrm>
          <a:off x="5427679"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C93B9CC-D85A-4EA7-8EAB-7B9756A8420C}">
      <dgm:prSet phldrT="[Tekst]" custT="1"/>
      <dgm:spPr>
        <a:xfrm>
          <a:off x="5628441"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4</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xfrm>
          <a:off x="6364566"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863DDCF-561B-46E3-81AB-C77728616F64}">
      <dgm:prSet phldrT="[Tekst]" custT="1"/>
      <dgm:spPr>
        <a:xfrm>
          <a:off x="656532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5</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xfrm>
          <a:off x="7301453"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07A8FF7-F97B-42A4-88CB-D81BD808C1C1}">
      <dgm:prSet phldrT="[Tekst]" custT="1"/>
      <dgm:spPr>
        <a:xfrm>
          <a:off x="750221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6</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xfrm>
          <a:off x="8238340"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33A2A6E-D5EE-46ED-BA58-3BBB82AC7AA6}">
      <dgm:prSet phldrT="[Tekst]" custT="1"/>
      <dgm:spPr>
        <a:xfrm>
          <a:off x="8439102" y="0"/>
          <a:ext cx="669205" cy="238123"/>
        </a:xfrm>
        <a:prstGeom prst="roundRect">
          <a:avLst>
            <a:gd name="adj" fmla="val 10000"/>
          </a:avLst>
        </a:prstGeom>
        <a:solidFill>
          <a:srgbClr val="9BBB59"/>
        </a:soli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dgm:pt>
    <dgm:pt modelId="{CB6CBA1E-7E88-4452-AF16-B64A9ADA9C0F}" type="pres">
      <dgm:prSet presAssocID="{6DBC7B39-26BD-4808-B799-C1695A221F9A}" presName="sibTrans" presStyleLbl="sibTrans2D1" presStyleIdx="0" presStyleCnt="9"/>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dgm:pt>
    <dgm:pt modelId="{D38968A4-552C-4E9A-8E2D-F010003F4048}" type="pres">
      <dgm:prSet presAssocID="{A1294C48-1F62-431F-8FB5-FBD233AE212C}" presName="sibTrans" presStyleLbl="sibTrans2D1" presStyleIdx="1" presStyleCnt="9"/>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dgm:pt>
    <dgm:pt modelId="{B3AA4894-92EE-483F-9D96-E21AF0E38747}" type="pres">
      <dgm:prSet presAssocID="{D2407D44-E7D8-4085-B47A-AF51B9CE01CA}" presName="sibTrans" presStyleLbl="sibTrans2D1" presStyleIdx="2" presStyleCnt="9"/>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dgm:pt>
    <dgm:pt modelId="{16B4AA24-AF88-4831-AC16-C69126B18914}" type="pres">
      <dgm:prSet presAssocID="{75299FAE-93E1-4CD4-A1E9-349E55565B9E}" presName="sibTrans" presStyleLbl="sibTrans2D1" presStyleIdx="3" presStyleCnt="9"/>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dgm:pt>
    <dgm:pt modelId="{05901C7C-B7BF-4772-9D7A-57BEE07C6CE9}" type="pres">
      <dgm:prSet presAssocID="{96D588CA-D67D-4885-AE38-D6B899FC128A}" presName="sibTrans" presStyleLbl="sibTrans2D1" presStyleIdx="4" presStyleCnt="9"/>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dgm:pt>
    <dgm:pt modelId="{F63A13F3-61E0-4A0A-ABEE-264ECA2D0E35}" type="pres">
      <dgm:prSet presAssocID="{EB08D63B-7C39-469B-A29C-F9A307CE6330}" presName="sibTrans" presStyleLbl="sibTrans2D1" presStyleIdx="5" presStyleCnt="9"/>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dgm:pt>
    <dgm:pt modelId="{BEBD65BB-5CCD-41AD-80E3-9D29DD8BE4D3}" type="pres">
      <dgm:prSet presAssocID="{F1D8AFC2-8BC6-464C-A51D-6DAB9102B4A3}" presName="sibTrans" presStyleLbl="sibTrans2D1" presStyleIdx="6" presStyleCnt="9"/>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dgm:pt>
    <dgm:pt modelId="{5DA69158-6245-4F3E-854A-479DCE8559CF}" type="pres">
      <dgm:prSet presAssocID="{FA89D64E-5FD2-471D-9377-3FCCF240AFC8}" presName="sibTrans" presStyleLbl="sibTrans2D1" presStyleIdx="7" presStyleCnt="9"/>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dgm:pt>
    <dgm:pt modelId="{4D7B624A-FFE6-4D2F-9BCF-5C0909FAD8D5}" type="pres">
      <dgm:prSet presAssocID="{F21E910F-DAA6-43BB-B5B4-D7A59911F0AF}" presName="sibTrans" presStyleLbl="sibTrans2D1" presStyleIdx="8" presStyleCnt="9"/>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dgm:pt>
  </dgm:ptLst>
  <dgm:cxnLst>
    <dgm:cxn modelId="{2F1E5D00-F3E6-4F50-9526-54DE88882500}" type="presOf" srcId="{75299FAE-93E1-4CD4-A1E9-349E55565B9E}" destId="{16B4AA24-AF88-4831-AC16-C69126B18914}" srcOrd="0" destOrd="0" presId="urn:microsoft.com/office/officeart/2005/8/layout/process1"/>
    <dgm:cxn modelId="{43A14707-7CC0-4AD3-BD10-670D1BDE75AA}" type="presOf" srcId="{75299FAE-93E1-4CD4-A1E9-349E55565B9E}" destId="{13686F6C-7E42-4B3F-9BB5-901E238BD4C8}" srcOrd="1" destOrd="0" presId="urn:microsoft.com/office/officeart/2005/8/layout/process1"/>
    <dgm:cxn modelId="{BFB8C614-3F17-41BF-9E13-EB0D5CFC4EB3}" type="presOf" srcId="{D2407D44-E7D8-4085-B47A-AF51B9CE01CA}" destId="{B3AA4894-92EE-483F-9D96-E21AF0E38747}" srcOrd="0" destOrd="0" presId="urn:microsoft.com/office/officeart/2005/8/layout/process1"/>
    <dgm:cxn modelId="{9B09E81A-BED4-4119-9E73-AE089821B984}" type="presOf" srcId="{F1D8AFC2-8BC6-464C-A51D-6DAB9102B4A3}" destId="{695E90BC-E41C-49C9-A956-31C07E10423C}" srcOrd="1" destOrd="0" presId="urn:microsoft.com/office/officeart/2005/8/layout/process1"/>
    <dgm:cxn modelId="{1BBAC31C-0FCC-4A47-BC0E-BABD16286F4B}" type="presOf" srcId="{EB08D63B-7C39-469B-A29C-F9A307CE6330}" destId="{F63A13F3-61E0-4A0A-ABEE-264ECA2D0E35}" srcOrd="0" destOrd="0" presId="urn:microsoft.com/office/officeart/2005/8/layout/process1"/>
    <dgm:cxn modelId="{B3A50B1F-49E1-4F9A-9B99-27669C2C829E}" type="presOf" srcId="{54C04D34-83AE-441A-B88D-3D745135ED2F}" destId="{900F16D6-B75A-433C-9273-80F4B7A4BF12}" srcOrd="0" destOrd="0" presId="urn:microsoft.com/office/officeart/2005/8/layout/process1"/>
    <dgm:cxn modelId="{C9BF1924-866E-4B6C-82E3-EAAB69A6F925}" type="presOf" srcId="{D05CFAEF-73BE-461D-B555-04271D797B88}" destId="{FEE38F2D-7760-46E4-904A-0A63F7BB7AB5}" srcOrd="0" destOrd="0" presId="urn:microsoft.com/office/officeart/2005/8/layout/process1"/>
    <dgm:cxn modelId="{F9C3982E-156D-49A7-99C8-FBFD6BF0EE81}" type="presOf" srcId="{96D588CA-D67D-4885-AE38-D6B899FC128A}" destId="{05901C7C-B7BF-4772-9D7A-57BEE07C6CE9}" srcOrd="0" destOrd="0" presId="urn:microsoft.com/office/officeart/2005/8/layout/process1"/>
    <dgm:cxn modelId="{16635533-62F7-4540-926B-F0A09F0BCEF4}" type="presOf" srcId="{EB08D63B-7C39-469B-A29C-F9A307CE6330}" destId="{10082680-C247-4D50-92A2-4ABDD693FC97}" srcOrd="1"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54BDD13E-CED6-4EE7-A3FA-84C90343D354}" type="presOf" srcId="{72A1AD8E-24BA-4DB2-8D6A-2B32745914A6}" destId="{389F723E-2623-40C7-8DFB-53CB64424A54}" srcOrd="0" destOrd="0" presId="urn:microsoft.com/office/officeart/2005/8/layout/process1"/>
    <dgm:cxn modelId="{DEDC2C44-CE5A-4A69-830E-63CF3C89E486}" srcId="{6411D040-2276-4414-AEBE-5035220B84FD}" destId="{E863DDCF-561B-46E3-81AB-C77728616F64}" srcOrd="7" destOrd="0" parTransId="{8A081CE8-A093-4441-B266-866BB9C3122E}" sibTransId="{FA89D64E-5FD2-471D-9377-3FCCF240AFC8}"/>
    <dgm:cxn modelId="{6B210D6B-EF0C-44C8-81CC-80F470858C09}" type="presOf" srcId="{D2407D44-E7D8-4085-B47A-AF51B9CE01CA}" destId="{AC7588A8-01F2-41ED-94D4-8E01B46E8589}" srcOrd="1" destOrd="0" presId="urn:microsoft.com/office/officeart/2005/8/layout/process1"/>
    <dgm:cxn modelId="{239D666D-049C-4506-89A7-718976840C2B}" type="presOf" srcId="{D33A2A6E-D5EE-46ED-BA58-3BBB82AC7AA6}" destId="{6918E014-0751-4135-9CBC-AD08302FE8E2}" srcOrd="0" destOrd="0" presId="urn:microsoft.com/office/officeart/2005/8/layout/process1"/>
    <dgm:cxn modelId="{836AB970-0C24-4F84-803F-4DAE5D44ABFF}" type="presOf" srcId="{4E10C7C7-A5F2-4BE8-B981-D5E4E035DC14}" destId="{D2740D38-0A6C-4684-93D8-A2FCCFFFF1CE}" srcOrd="0" destOrd="0" presId="urn:microsoft.com/office/officeart/2005/8/layout/process1"/>
    <dgm:cxn modelId="{F98A9A58-1CB2-4F01-A2FE-079C40D4121C}" type="presOf" srcId="{E863DDCF-561B-46E3-81AB-C77728616F64}" destId="{E3F53229-D995-40E7-BA95-7D21D1C12E38}" srcOrd="0"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C2CA7F8F-CF08-4685-8FCC-CBFFE762F9F2}" type="presOf" srcId="{F21E910F-DAA6-43BB-B5B4-D7A59911F0AF}" destId="{26559DA5-340D-4D47-B049-4C24B5E9638D}" srcOrd="1" destOrd="0" presId="urn:microsoft.com/office/officeart/2005/8/layout/process1"/>
    <dgm:cxn modelId="{5BF78798-6BD7-43A4-AED9-79182299D962}" srcId="{6411D040-2276-4414-AEBE-5035220B84FD}" destId="{707A8FF7-F97B-42A4-88CB-D81BD808C1C1}" srcOrd="8" destOrd="0" parTransId="{3B9F3FE3-6A04-43B6-9D6D-07F98AAB4F85}" sibTransId="{F21E910F-DAA6-43BB-B5B4-D7A59911F0AF}"/>
    <dgm:cxn modelId="{E2A9A698-6372-439B-8839-E7A47C99D74F}" type="presOf" srcId="{F1D8AFC2-8BC6-464C-A51D-6DAB9102B4A3}" destId="{BEBD65BB-5CCD-41AD-80E3-9D29DD8BE4D3}" srcOrd="0" destOrd="0" presId="urn:microsoft.com/office/officeart/2005/8/layout/process1"/>
    <dgm:cxn modelId="{C469F09A-8E9D-4F29-84A3-99D39924B8B6}" type="presOf" srcId="{FA89D64E-5FD2-471D-9377-3FCCF240AFC8}" destId="{5DA69158-6245-4F3E-854A-479DCE8559CF}" srcOrd="0" destOrd="0" presId="urn:microsoft.com/office/officeart/2005/8/layout/process1"/>
    <dgm:cxn modelId="{D32ED99B-1062-42F1-8672-761E62C3FE14}" srcId="{6411D040-2276-4414-AEBE-5035220B84FD}" destId="{A232CD15-CDA0-4AE3-BF66-E06C1EFB4AD0}" srcOrd="3" destOrd="0" parTransId="{88303CE7-E0BB-4D30-8FA2-0B6FFDB36E80}" sibTransId="{75299FAE-93E1-4CD4-A1E9-349E55565B9E}"/>
    <dgm:cxn modelId="{0C41279C-2D4B-430A-AEC0-54C0457178C2}" type="presOf" srcId="{A232CD15-CDA0-4AE3-BF66-E06C1EFB4AD0}" destId="{765A33E5-6B9F-424B-B820-F99EB2AA65C9}" srcOrd="0" destOrd="0" presId="urn:microsoft.com/office/officeart/2005/8/layout/process1"/>
    <dgm:cxn modelId="{24F02F9C-D008-40EA-BA8F-76CBDFDCCFCD}" srcId="{6411D040-2276-4414-AEBE-5035220B84FD}" destId="{4E10C7C7-A5F2-4BE8-B981-D5E4E035DC14}" srcOrd="0" destOrd="0" parTransId="{9F388BD9-168E-43DC-8119-8D035A5EDF56}" sibTransId="{6DBC7B39-26BD-4808-B799-C1695A221F9A}"/>
    <dgm:cxn modelId="{5D9D1A9E-5731-42F0-9B59-408CA7A968AF}" type="presOf" srcId="{6DBC7B39-26BD-4808-B799-C1695A221F9A}" destId="{9D0934FA-E47D-4C60-8A2F-05CC7BCEA58C}" srcOrd="1" destOrd="0" presId="urn:microsoft.com/office/officeart/2005/8/layout/process1"/>
    <dgm:cxn modelId="{C87E32A7-88C4-4A56-8941-E37CA8DD9ED8}" type="presOf" srcId="{22647294-0152-49C4-A584-32F943C7A467}" destId="{AD679852-8038-4011-A058-D89047A1B5FC}" srcOrd="0" destOrd="0" presId="urn:microsoft.com/office/officeart/2005/8/layout/process1"/>
    <dgm:cxn modelId="{0E68A0A9-45E3-4F2E-8B3C-08B9FA88D63B}" type="presOf" srcId="{707A8FF7-F97B-42A4-88CB-D81BD808C1C1}" destId="{82B3B3C1-D831-49B3-A3BF-6BCCCA0AE1E7}" srcOrd="0" destOrd="0" presId="urn:microsoft.com/office/officeart/2005/8/layout/process1"/>
    <dgm:cxn modelId="{71123CB1-DFC2-48BC-AAD2-EAAC1A6B4488}" type="presOf" srcId="{6411D040-2276-4414-AEBE-5035220B84FD}" destId="{02CFF303-8324-4E41-9FCD-ECF178390BB4}" srcOrd="0"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302CE7BF-0593-400A-AE86-947E6A5D8B2D}" type="presOf" srcId="{A1294C48-1F62-431F-8FB5-FBD233AE212C}" destId="{D38968A4-552C-4E9A-8E2D-F010003F4048}" srcOrd="0" destOrd="0" presId="urn:microsoft.com/office/officeart/2005/8/layout/process1"/>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7FB444DC-9178-4EB9-A430-F03DC27C9438}" type="presOf" srcId="{EC93B9CC-D85A-4EA7-8EAB-7B9756A8420C}" destId="{5537669B-B534-4562-9FE8-A6437A7B3084}" srcOrd="0"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7013B8E4-728B-4991-AD54-DB8530A24569}" type="presOf" srcId="{F21E910F-DAA6-43BB-B5B4-D7A59911F0AF}" destId="{4D7B624A-FFE6-4D2F-9BCF-5C0909FAD8D5}" srcOrd="0" destOrd="0" presId="urn:microsoft.com/office/officeart/2005/8/layout/process1"/>
    <dgm:cxn modelId="{4C2D65E6-B846-45D8-B291-E61829820B11}" type="presOf" srcId="{96D588CA-D67D-4885-AE38-D6B899FC128A}" destId="{25B80509-96C8-458B-A21A-F3D7C4A25547}" srcOrd="1" destOrd="0" presId="urn:microsoft.com/office/officeart/2005/8/layout/process1"/>
    <dgm:cxn modelId="{BF0E0AE7-4572-4BDC-8F5E-F4D40811BC1C}" type="presOf" srcId="{6DBC7B39-26BD-4808-B799-C1695A221F9A}" destId="{CB6CBA1E-7E88-4452-AF16-B64A9ADA9C0F}" srcOrd="0" destOrd="0" presId="urn:microsoft.com/office/officeart/2005/8/layout/process1"/>
    <dgm:cxn modelId="{0497DEEC-3A0D-4CB2-B23C-79C2595AC5A2}" type="presOf" srcId="{A1294C48-1F62-431F-8FB5-FBD233AE212C}" destId="{5BFE22AC-F33F-4B47-A1D0-DEC4B2708C91}" srcOrd="1" destOrd="0" presId="urn:microsoft.com/office/officeart/2005/8/layout/process1"/>
    <dgm:cxn modelId="{CD39FDF4-CCAA-44F9-B249-06C876955920}" type="presOf" srcId="{FA89D64E-5FD2-471D-9377-3FCCF240AFC8}" destId="{93F83A71-DD5A-42C2-87EB-80019C812602}" srcOrd="1" destOrd="0" presId="urn:microsoft.com/office/officeart/2005/8/layout/process1"/>
    <dgm:cxn modelId="{19B9169E-E35F-4592-941F-A3CFF73E4302}" type="presParOf" srcId="{02CFF303-8324-4E41-9FCD-ECF178390BB4}" destId="{D2740D38-0A6C-4684-93D8-A2FCCFFFF1CE}" srcOrd="0" destOrd="0" presId="urn:microsoft.com/office/officeart/2005/8/layout/process1"/>
    <dgm:cxn modelId="{21895A85-3BE7-4C4D-ABF7-D1003AA69AF9}" type="presParOf" srcId="{02CFF303-8324-4E41-9FCD-ECF178390BB4}" destId="{CB6CBA1E-7E88-4452-AF16-B64A9ADA9C0F}" srcOrd="1" destOrd="0" presId="urn:microsoft.com/office/officeart/2005/8/layout/process1"/>
    <dgm:cxn modelId="{DDC4A448-A850-4425-8293-881EA02F9D3D}" type="presParOf" srcId="{CB6CBA1E-7E88-4452-AF16-B64A9ADA9C0F}" destId="{9D0934FA-E47D-4C60-8A2F-05CC7BCEA58C}" srcOrd="0" destOrd="0" presId="urn:microsoft.com/office/officeart/2005/8/layout/process1"/>
    <dgm:cxn modelId="{017FAC53-25DE-4612-A596-8EA54367489D}" type="presParOf" srcId="{02CFF303-8324-4E41-9FCD-ECF178390BB4}" destId="{FEE38F2D-7760-46E4-904A-0A63F7BB7AB5}" srcOrd="2" destOrd="0" presId="urn:microsoft.com/office/officeart/2005/8/layout/process1"/>
    <dgm:cxn modelId="{6E73CE85-CA13-4D14-ACE5-405B5840DF45}" type="presParOf" srcId="{02CFF303-8324-4E41-9FCD-ECF178390BB4}" destId="{D38968A4-552C-4E9A-8E2D-F010003F4048}" srcOrd="3" destOrd="0" presId="urn:microsoft.com/office/officeart/2005/8/layout/process1"/>
    <dgm:cxn modelId="{EF645F7A-7899-4DA5-A02C-E2395250F8A9}" type="presParOf" srcId="{D38968A4-552C-4E9A-8E2D-F010003F4048}" destId="{5BFE22AC-F33F-4B47-A1D0-DEC4B2708C91}" srcOrd="0" destOrd="0" presId="urn:microsoft.com/office/officeart/2005/8/layout/process1"/>
    <dgm:cxn modelId="{79E18B81-836A-4693-BAD8-B3860998F971}" type="presParOf" srcId="{02CFF303-8324-4E41-9FCD-ECF178390BB4}" destId="{900F16D6-B75A-433C-9273-80F4B7A4BF12}" srcOrd="4" destOrd="0" presId="urn:microsoft.com/office/officeart/2005/8/layout/process1"/>
    <dgm:cxn modelId="{417E7994-F0C8-4879-84EA-E53E9CC8F3E6}" type="presParOf" srcId="{02CFF303-8324-4E41-9FCD-ECF178390BB4}" destId="{B3AA4894-92EE-483F-9D96-E21AF0E38747}" srcOrd="5" destOrd="0" presId="urn:microsoft.com/office/officeart/2005/8/layout/process1"/>
    <dgm:cxn modelId="{CE00AEC9-18D6-4610-9EB9-AB9F3E8BE180}" type="presParOf" srcId="{B3AA4894-92EE-483F-9D96-E21AF0E38747}" destId="{AC7588A8-01F2-41ED-94D4-8E01B46E8589}" srcOrd="0" destOrd="0" presId="urn:microsoft.com/office/officeart/2005/8/layout/process1"/>
    <dgm:cxn modelId="{768F511D-5D87-4DB4-A0B5-C6D924A84D1B}" type="presParOf" srcId="{02CFF303-8324-4E41-9FCD-ECF178390BB4}" destId="{765A33E5-6B9F-424B-B820-F99EB2AA65C9}" srcOrd="6" destOrd="0" presId="urn:microsoft.com/office/officeart/2005/8/layout/process1"/>
    <dgm:cxn modelId="{A05DBB4F-971C-4FDC-8FDE-C8F31A4824E0}" type="presParOf" srcId="{02CFF303-8324-4E41-9FCD-ECF178390BB4}" destId="{16B4AA24-AF88-4831-AC16-C69126B18914}" srcOrd="7" destOrd="0" presId="urn:microsoft.com/office/officeart/2005/8/layout/process1"/>
    <dgm:cxn modelId="{4F64B032-0994-4541-AB62-A37D5728641E}" type="presParOf" srcId="{16B4AA24-AF88-4831-AC16-C69126B18914}" destId="{13686F6C-7E42-4B3F-9BB5-901E238BD4C8}" srcOrd="0" destOrd="0" presId="urn:microsoft.com/office/officeart/2005/8/layout/process1"/>
    <dgm:cxn modelId="{2C61ACD2-8287-4680-B707-76DC19DBBB51}" type="presParOf" srcId="{02CFF303-8324-4E41-9FCD-ECF178390BB4}" destId="{AD679852-8038-4011-A058-D89047A1B5FC}" srcOrd="8" destOrd="0" presId="urn:microsoft.com/office/officeart/2005/8/layout/process1"/>
    <dgm:cxn modelId="{DAA8B21A-F506-47E0-A32C-61AD03C9568D}" type="presParOf" srcId="{02CFF303-8324-4E41-9FCD-ECF178390BB4}" destId="{05901C7C-B7BF-4772-9D7A-57BEE07C6CE9}" srcOrd="9" destOrd="0" presId="urn:microsoft.com/office/officeart/2005/8/layout/process1"/>
    <dgm:cxn modelId="{9E4E34A8-67AB-4527-A307-E533D868B441}" type="presParOf" srcId="{05901C7C-B7BF-4772-9D7A-57BEE07C6CE9}" destId="{25B80509-96C8-458B-A21A-F3D7C4A25547}" srcOrd="0" destOrd="0" presId="urn:microsoft.com/office/officeart/2005/8/layout/process1"/>
    <dgm:cxn modelId="{8C582256-A3FF-46EA-9DCE-D7ABE38B7714}" type="presParOf" srcId="{02CFF303-8324-4E41-9FCD-ECF178390BB4}" destId="{389F723E-2623-40C7-8DFB-53CB64424A54}" srcOrd="10" destOrd="0" presId="urn:microsoft.com/office/officeart/2005/8/layout/process1"/>
    <dgm:cxn modelId="{92A25342-EC96-4C72-8617-29D40AD25075}" type="presParOf" srcId="{02CFF303-8324-4E41-9FCD-ECF178390BB4}" destId="{F63A13F3-61E0-4A0A-ABEE-264ECA2D0E35}" srcOrd="11" destOrd="0" presId="urn:microsoft.com/office/officeart/2005/8/layout/process1"/>
    <dgm:cxn modelId="{CB78B9E3-C8EC-4A4B-93DF-3EF3EB8A9A7C}" type="presParOf" srcId="{F63A13F3-61E0-4A0A-ABEE-264ECA2D0E35}" destId="{10082680-C247-4D50-92A2-4ABDD693FC97}" srcOrd="0" destOrd="0" presId="urn:microsoft.com/office/officeart/2005/8/layout/process1"/>
    <dgm:cxn modelId="{2BDF1A91-6E24-4938-9F56-CBD72A80729A}" type="presParOf" srcId="{02CFF303-8324-4E41-9FCD-ECF178390BB4}" destId="{5537669B-B534-4562-9FE8-A6437A7B3084}" srcOrd="12" destOrd="0" presId="urn:microsoft.com/office/officeart/2005/8/layout/process1"/>
    <dgm:cxn modelId="{DD1A3BF9-7810-4222-A1C3-2A4A3F428289}" type="presParOf" srcId="{02CFF303-8324-4E41-9FCD-ECF178390BB4}" destId="{BEBD65BB-5CCD-41AD-80E3-9D29DD8BE4D3}" srcOrd="13" destOrd="0" presId="urn:microsoft.com/office/officeart/2005/8/layout/process1"/>
    <dgm:cxn modelId="{9EFC8045-5687-4063-8983-EDF9A4CD751F}" type="presParOf" srcId="{BEBD65BB-5CCD-41AD-80E3-9D29DD8BE4D3}" destId="{695E90BC-E41C-49C9-A956-31C07E10423C}" srcOrd="0" destOrd="0" presId="urn:microsoft.com/office/officeart/2005/8/layout/process1"/>
    <dgm:cxn modelId="{19990540-07BB-47F4-9B1C-A1C03F30C4F2}" type="presParOf" srcId="{02CFF303-8324-4E41-9FCD-ECF178390BB4}" destId="{E3F53229-D995-40E7-BA95-7D21D1C12E38}" srcOrd="14" destOrd="0" presId="urn:microsoft.com/office/officeart/2005/8/layout/process1"/>
    <dgm:cxn modelId="{1DC134F3-56B3-408E-A649-F329D370E9BB}" type="presParOf" srcId="{02CFF303-8324-4E41-9FCD-ECF178390BB4}" destId="{5DA69158-6245-4F3E-854A-479DCE8559CF}" srcOrd="15" destOrd="0" presId="urn:microsoft.com/office/officeart/2005/8/layout/process1"/>
    <dgm:cxn modelId="{04E15855-D1E1-484C-A6A8-350D335EF503}" type="presParOf" srcId="{5DA69158-6245-4F3E-854A-479DCE8559CF}" destId="{93F83A71-DD5A-42C2-87EB-80019C812602}" srcOrd="0" destOrd="0" presId="urn:microsoft.com/office/officeart/2005/8/layout/process1"/>
    <dgm:cxn modelId="{357F0D72-D122-4A7A-A6AD-53C344CA5238}" type="presParOf" srcId="{02CFF303-8324-4E41-9FCD-ECF178390BB4}" destId="{82B3B3C1-D831-49B3-A3BF-6BCCCA0AE1E7}" srcOrd="16" destOrd="0" presId="urn:microsoft.com/office/officeart/2005/8/layout/process1"/>
    <dgm:cxn modelId="{C046B9EA-2033-4B0A-8AF6-3CF22BF3FC4B}" type="presParOf" srcId="{02CFF303-8324-4E41-9FCD-ECF178390BB4}" destId="{4D7B624A-FFE6-4D2F-9BCF-5C0909FAD8D5}" srcOrd="17" destOrd="0" presId="urn:microsoft.com/office/officeart/2005/8/layout/process1"/>
    <dgm:cxn modelId="{772F888A-964E-4078-A23B-E36D236C7769}" type="presParOf" srcId="{4D7B624A-FFE6-4D2F-9BCF-5C0909FAD8D5}" destId="{26559DA5-340D-4D47-B049-4C24B5E9638D}" srcOrd="0" destOrd="0" presId="urn:microsoft.com/office/officeart/2005/8/layout/process1"/>
    <dgm:cxn modelId="{404869FA-E9E1-4A70-B015-99B939E36342}"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a:xfrm>
          <a:off x="711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Info om ark</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xfrm>
          <a:off x="743244"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05CFAEF-73BE-461D-B555-04271D797B88}">
      <dgm:prSet phldrT="[Tekst]" custT="1"/>
      <dgm:spPr>
        <a:xfrm>
          <a:off x="94400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xfrm>
          <a:off x="1680131"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54C04D34-83AE-441A-B88D-3D745135ED2F}">
      <dgm:prSet phldrT="[Tekst]" custT="1"/>
      <dgm:spPr>
        <a:xfrm>
          <a:off x="1880892"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Vurderte tiltak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xfrm>
          <a:off x="2617018"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A232CD15-CDA0-4AE3-BF66-E06C1EFB4AD0}">
      <dgm:prSet phldrT="[Tekst]" custT="1"/>
      <dgm:spPr>
        <a:xfrm>
          <a:off x="2817779"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xfrm>
          <a:off x="3553905"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22647294-0152-49C4-A584-32F943C7A467}">
      <dgm:prSet phldrT="[Tekst]" custT="1"/>
      <dgm:spPr>
        <a:xfrm>
          <a:off x="3754666"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xfrm>
          <a:off x="4490792"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2A1AD8E-24BA-4DB2-8D6A-2B32745914A6}">
      <dgm:prSet phldrT="[Tekst]" custT="1"/>
      <dgm:spPr>
        <a:xfrm>
          <a:off x="4691554"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xfrm>
          <a:off x="5427679"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C93B9CC-D85A-4EA7-8EAB-7B9756A8420C}">
      <dgm:prSet phldrT="[Tekst]" custT="1"/>
      <dgm:spPr>
        <a:xfrm>
          <a:off x="5628441"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4</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xfrm>
          <a:off x="6364566"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863DDCF-561B-46E3-81AB-C77728616F64}">
      <dgm:prSet phldrT="[Tekst]" custT="1"/>
      <dgm:spPr>
        <a:xfrm>
          <a:off x="6565328"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5</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xfrm>
          <a:off x="7301453"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07A8FF7-F97B-42A4-88CB-D81BD808C1C1}">
      <dgm:prSet phldrT="[Tekst]" custT="1"/>
      <dgm:spPr>
        <a:xfrm>
          <a:off x="7502215" y="0"/>
          <a:ext cx="669205" cy="238123"/>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6</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xfrm>
          <a:off x="8238340" y="36080"/>
          <a:ext cx="141871" cy="165962"/>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33A2A6E-D5EE-46ED-BA58-3BBB82AC7AA6}">
      <dgm:prSet phldrT="[Tekst]" custT="1"/>
      <dgm:spPr>
        <a:xfrm>
          <a:off x="8439102" y="0"/>
          <a:ext cx="669205" cy="238123"/>
        </a:xfrm>
        <a:prstGeom prst="roundRect">
          <a:avLst>
            <a:gd name="adj" fmla="val 10000"/>
          </a:avLst>
        </a:prstGeom>
        <a:solidFill>
          <a:srgbClr val="9BBB59"/>
        </a:soli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dgm:pt>
    <dgm:pt modelId="{CB6CBA1E-7E88-4452-AF16-B64A9ADA9C0F}" type="pres">
      <dgm:prSet presAssocID="{6DBC7B39-26BD-4808-B799-C1695A221F9A}" presName="sibTrans" presStyleLbl="sibTrans2D1" presStyleIdx="0" presStyleCnt="9"/>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dgm:pt>
    <dgm:pt modelId="{D38968A4-552C-4E9A-8E2D-F010003F4048}" type="pres">
      <dgm:prSet presAssocID="{A1294C48-1F62-431F-8FB5-FBD233AE212C}" presName="sibTrans" presStyleLbl="sibTrans2D1" presStyleIdx="1" presStyleCnt="9"/>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dgm:pt>
    <dgm:pt modelId="{B3AA4894-92EE-483F-9D96-E21AF0E38747}" type="pres">
      <dgm:prSet presAssocID="{D2407D44-E7D8-4085-B47A-AF51B9CE01CA}" presName="sibTrans" presStyleLbl="sibTrans2D1" presStyleIdx="2" presStyleCnt="9"/>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dgm:pt>
    <dgm:pt modelId="{16B4AA24-AF88-4831-AC16-C69126B18914}" type="pres">
      <dgm:prSet presAssocID="{75299FAE-93E1-4CD4-A1E9-349E55565B9E}" presName="sibTrans" presStyleLbl="sibTrans2D1" presStyleIdx="3" presStyleCnt="9"/>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dgm:pt>
    <dgm:pt modelId="{05901C7C-B7BF-4772-9D7A-57BEE07C6CE9}" type="pres">
      <dgm:prSet presAssocID="{96D588CA-D67D-4885-AE38-D6B899FC128A}" presName="sibTrans" presStyleLbl="sibTrans2D1" presStyleIdx="4" presStyleCnt="9"/>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dgm:pt>
    <dgm:pt modelId="{F63A13F3-61E0-4A0A-ABEE-264ECA2D0E35}" type="pres">
      <dgm:prSet presAssocID="{EB08D63B-7C39-469B-A29C-F9A307CE6330}" presName="sibTrans" presStyleLbl="sibTrans2D1" presStyleIdx="5" presStyleCnt="9"/>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dgm:pt>
    <dgm:pt modelId="{BEBD65BB-5CCD-41AD-80E3-9D29DD8BE4D3}" type="pres">
      <dgm:prSet presAssocID="{F1D8AFC2-8BC6-464C-A51D-6DAB9102B4A3}" presName="sibTrans" presStyleLbl="sibTrans2D1" presStyleIdx="6" presStyleCnt="9"/>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dgm:pt>
    <dgm:pt modelId="{5DA69158-6245-4F3E-854A-479DCE8559CF}" type="pres">
      <dgm:prSet presAssocID="{FA89D64E-5FD2-471D-9377-3FCCF240AFC8}" presName="sibTrans" presStyleLbl="sibTrans2D1" presStyleIdx="7" presStyleCnt="9"/>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dgm:pt>
    <dgm:pt modelId="{4D7B624A-FFE6-4D2F-9BCF-5C0909FAD8D5}" type="pres">
      <dgm:prSet presAssocID="{F21E910F-DAA6-43BB-B5B4-D7A59911F0AF}" presName="sibTrans" presStyleLbl="sibTrans2D1" presStyleIdx="8" presStyleCnt="9"/>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dgm:pt>
  </dgm:ptLst>
  <dgm:cxnLst>
    <dgm:cxn modelId="{633FDA03-5025-454A-8830-DACCAB7AD4E6}" type="presOf" srcId="{707A8FF7-F97B-42A4-88CB-D81BD808C1C1}" destId="{82B3B3C1-D831-49B3-A3BF-6BCCCA0AE1E7}" srcOrd="0" destOrd="0" presId="urn:microsoft.com/office/officeart/2005/8/layout/process1"/>
    <dgm:cxn modelId="{25048422-F5F4-4EAE-8518-2A065507AB42}" type="presOf" srcId="{6DBC7B39-26BD-4808-B799-C1695A221F9A}" destId="{CB6CBA1E-7E88-4452-AF16-B64A9ADA9C0F}" srcOrd="0" destOrd="0" presId="urn:microsoft.com/office/officeart/2005/8/layout/process1"/>
    <dgm:cxn modelId="{4456D230-5ED0-48ED-A3C1-F34532E6AE38}" type="presOf" srcId="{EB08D63B-7C39-469B-A29C-F9A307CE6330}" destId="{10082680-C247-4D50-92A2-4ABDD693FC97}" srcOrd="1" destOrd="0" presId="urn:microsoft.com/office/officeart/2005/8/layout/process1"/>
    <dgm:cxn modelId="{A94AAA34-B156-481F-AD37-54C841797A60}" type="presOf" srcId="{96D588CA-D67D-4885-AE38-D6B899FC128A}" destId="{25B80509-96C8-458B-A21A-F3D7C4A25547}" srcOrd="1"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DEDC2C44-CE5A-4A69-830E-63CF3C89E486}" srcId="{6411D040-2276-4414-AEBE-5035220B84FD}" destId="{E863DDCF-561B-46E3-81AB-C77728616F64}" srcOrd="7" destOrd="0" parTransId="{8A081CE8-A093-4441-B266-866BB9C3122E}" sibTransId="{FA89D64E-5FD2-471D-9377-3FCCF240AFC8}"/>
    <dgm:cxn modelId="{D5D71F4A-3746-4D62-8961-580E5E3DEBCE}" type="presOf" srcId="{EC93B9CC-D85A-4EA7-8EAB-7B9756A8420C}" destId="{5537669B-B534-4562-9FE8-A6437A7B3084}" srcOrd="0" destOrd="0" presId="urn:microsoft.com/office/officeart/2005/8/layout/process1"/>
    <dgm:cxn modelId="{3EF8DA6A-8E7F-4ED3-B620-EAE4582AEF6D}" type="presOf" srcId="{75299FAE-93E1-4CD4-A1E9-349E55565B9E}" destId="{16B4AA24-AF88-4831-AC16-C69126B18914}" srcOrd="0" destOrd="0" presId="urn:microsoft.com/office/officeart/2005/8/layout/process1"/>
    <dgm:cxn modelId="{86E65F6B-3E89-42A7-8BFB-7BAC58470BF2}" type="presOf" srcId="{D2407D44-E7D8-4085-B47A-AF51B9CE01CA}" destId="{B3AA4894-92EE-483F-9D96-E21AF0E38747}" srcOrd="0" destOrd="0" presId="urn:microsoft.com/office/officeart/2005/8/layout/process1"/>
    <dgm:cxn modelId="{BD432B4C-CFE6-479D-B330-6441DE087915}" type="presOf" srcId="{96D588CA-D67D-4885-AE38-D6B899FC128A}" destId="{05901C7C-B7BF-4772-9D7A-57BEE07C6CE9}" srcOrd="0" destOrd="0" presId="urn:microsoft.com/office/officeart/2005/8/layout/process1"/>
    <dgm:cxn modelId="{D299B66C-532E-4830-9481-1CC2FE23BE42}" type="presOf" srcId="{6411D040-2276-4414-AEBE-5035220B84FD}" destId="{02CFF303-8324-4E41-9FCD-ECF178390BB4}" srcOrd="0" destOrd="0" presId="urn:microsoft.com/office/officeart/2005/8/layout/process1"/>
    <dgm:cxn modelId="{16BEEC4E-E38C-429D-BA5A-8C18691E7645}" type="presOf" srcId="{A232CD15-CDA0-4AE3-BF66-E06C1EFB4AD0}" destId="{765A33E5-6B9F-424B-B820-F99EB2AA65C9}" srcOrd="0" destOrd="0" presId="urn:microsoft.com/office/officeart/2005/8/layout/process1"/>
    <dgm:cxn modelId="{08FEDF70-6CE8-45C1-BE73-02F62FBFAF7A}" type="presOf" srcId="{6DBC7B39-26BD-4808-B799-C1695A221F9A}" destId="{9D0934FA-E47D-4C60-8A2F-05CC7BCEA58C}" srcOrd="1" destOrd="0" presId="urn:microsoft.com/office/officeart/2005/8/layout/process1"/>
    <dgm:cxn modelId="{C6403F7C-164C-4DE8-B599-8B7EF2726EDA}" type="presOf" srcId="{FA89D64E-5FD2-471D-9377-3FCCF240AFC8}" destId="{93F83A71-DD5A-42C2-87EB-80019C812602}" srcOrd="1" destOrd="0" presId="urn:microsoft.com/office/officeart/2005/8/layout/process1"/>
    <dgm:cxn modelId="{22B9597C-35F9-4366-8A31-1E203198A3F9}" type="presOf" srcId="{22647294-0152-49C4-A584-32F943C7A467}" destId="{AD679852-8038-4011-A058-D89047A1B5FC}" srcOrd="0" destOrd="0" presId="urn:microsoft.com/office/officeart/2005/8/layout/process1"/>
    <dgm:cxn modelId="{BD5D0A7D-688D-4DBF-A6C8-4A800FF0234F}" type="presOf" srcId="{F1D8AFC2-8BC6-464C-A51D-6DAB9102B4A3}" destId="{695E90BC-E41C-49C9-A956-31C07E10423C}" srcOrd="1" destOrd="0" presId="urn:microsoft.com/office/officeart/2005/8/layout/process1"/>
    <dgm:cxn modelId="{1BEC727E-280C-463E-AE6E-495FC64E460D}" type="presOf" srcId="{A1294C48-1F62-431F-8FB5-FBD233AE212C}" destId="{D38968A4-552C-4E9A-8E2D-F010003F4048}" srcOrd="0" destOrd="0" presId="urn:microsoft.com/office/officeart/2005/8/layout/process1"/>
    <dgm:cxn modelId="{7E9A6F87-1A0F-4617-89FA-EF7C00515E61}" type="presOf" srcId="{F21E910F-DAA6-43BB-B5B4-D7A59911F0AF}" destId="{4D7B624A-FFE6-4D2F-9BCF-5C0909FAD8D5}" srcOrd="0"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D3017690-BCD2-40F0-98FE-697894D2165D}" type="presOf" srcId="{A1294C48-1F62-431F-8FB5-FBD233AE212C}" destId="{5BFE22AC-F33F-4B47-A1D0-DEC4B2708C91}" srcOrd="1" destOrd="0" presId="urn:microsoft.com/office/officeart/2005/8/layout/process1"/>
    <dgm:cxn modelId="{6EF59694-E780-405C-A2F3-589E553F081F}" type="presOf" srcId="{EB08D63B-7C39-469B-A29C-F9A307CE6330}" destId="{F63A13F3-61E0-4A0A-ABEE-264ECA2D0E35}" srcOrd="0" destOrd="0" presId="urn:microsoft.com/office/officeart/2005/8/layout/process1"/>
    <dgm:cxn modelId="{E2CDA594-61A6-42D5-9804-49340A715EE4}" type="presOf" srcId="{FA89D64E-5FD2-471D-9377-3FCCF240AFC8}" destId="{5DA69158-6245-4F3E-854A-479DCE8559CF}" srcOrd="0" destOrd="0" presId="urn:microsoft.com/office/officeart/2005/8/layout/process1"/>
    <dgm:cxn modelId="{AA6D7795-1321-46E8-AA3A-0BC7BC316A57}" type="presOf" srcId="{D33A2A6E-D5EE-46ED-BA58-3BBB82AC7AA6}" destId="{6918E014-0751-4135-9CBC-AD08302FE8E2}" srcOrd="0" destOrd="0" presId="urn:microsoft.com/office/officeart/2005/8/layout/process1"/>
    <dgm:cxn modelId="{BB893296-B70E-416B-A7E2-2836C1C4D517}" type="presOf" srcId="{4E10C7C7-A5F2-4BE8-B981-D5E4E035DC14}" destId="{D2740D38-0A6C-4684-93D8-A2FCCFFFF1CE}" srcOrd="0" destOrd="0" presId="urn:microsoft.com/office/officeart/2005/8/layout/process1"/>
    <dgm:cxn modelId="{3DF86D98-BC59-4934-BFC8-25D4967F2E7E}" type="presOf" srcId="{54C04D34-83AE-441A-B88D-3D745135ED2F}" destId="{900F16D6-B75A-433C-9273-80F4B7A4BF12}" srcOrd="0" destOrd="0" presId="urn:microsoft.com/office/officeart/2005/8/layout/process1"/>
    <dgm:cxn modelId="{5BF78798-6BD7-43A4-AED9-79182299D962}" srcId="{6411D040-2276-4414-AEBE-5035220B84FD}" destId="{707A8FF7-F97B-42A4-88CB-D81BD808C1C1}" srcOrd="8" destOrd="0" parTransId="{3B9F3FE3-6A04-43B6-9D6D-07F98AAB4F85}" sibTransId="{F21E910F-DAA6-43BB-B5B4-D7A59911F0AF}"/>
    <dgm:cxn modelId="{D32ED99B-1062-42F1-8672-761E62C3FE14}" srcId="{6411D040-2276-4414-AEBE-5035220B84FD}" destId="{A232CD15-CDA0-4AE3-BF66-E06C1EFB4AD0}" srcOrd="3" destOrd="0" parTransId="{88303CE7-E0BB-4D30-8FA2-0B6FFDB36E80}" sibTransId="{75299FAE-93E1-4CD4-A1E9-349E55565B9E}"/>
    <dgm:cxn modelId="{24F02F9C-D008-40EA-BA8F-76CBDFDCCFCD}" srcId="{6411D040-2276-4414-AEBE-5035220B84FD}" destId="{4E10C7C7-A5F2-4BE8-B981-D5E4E035DC14}" srcOrd="0" destOrd="0" parTransId="{9F388BD9-168E-43DC-8119-8D035A5EDF56}" sibTransId="{6DBC7B39-26BD-4808-B799-C1695A221F9A}"/>
    <dgm:cxn modelId="{F1E2E9AA-652A-4952-B016-8A75431466DB}" type="presOf" srcId="{D05CFAEF-73BE-461D-B555-04271D797B88}" destId="{FEE38F2D-7760-46E4-904A-0A63F7BB7AB5}" srcOrd="0" destOrd="0" presId="urn:microsoft.com/office/officeart/2005/8/layout/process1"/>
    <dgm:cxn modelId="{886A4DB3-BDD1-48A0-85EA-5B64A0ED51CC}" type="presOf" srcId="{E863DDCF-561B-46E3-81AB-C77728616F64}" destId="{E3F53229-D995-40E7-BA95-7D21D1C12E38}" srcOrd="0"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5F0CFFC2-973E-4205-999D-25ACAB8CBC72}" type="presOf" srcId="{D2407D44-E7D8-4085-B47A-AF51B9CE01CA}" destId="{AC7588A8-01F2-41ED-94D4-8E01B46E8589}" srcOrd="1" destOrd="0" presId="urn:microsoft.com/office/officeart/2005/8/layout/process1"/>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C01662DC-C7C8-4EB8-A3FB-E2C7475BACAE}" type="presOf" srcId="{F1D8AFC2-8BC6-464C-A51D-6DAB9102B4A3}" destId="{BEBD65BB-5CCD-41AD-80E3-9D29DD8BE4D3}" srcOrd="0"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3C8591EC-3ACF-41DD-8466-909A1B68736E}" type="presOf" srcId="{F21E910F-DAA6-43BB-B5B4-D7A59911F0AF}" destId="{26559DA5-340D-4D47-B049-4C24B5E9638D}" srcOrd="1" destOrd="0" presId="urn:microsoft.com/office/officeart/2005/8/layout/process1"/>
    <dgm:cxn modelId="{0F0286ED-945A-4244-AE35-56495E00371C}" type="presOf" srcId="{72A1AD8E-24BA-4DB2-8D6A-2B32745914A6}" destId="{389F723E-2623-40C7-8DFB-53CB64424A54}" srcOrd="0" destOrd="0" presId="urn:microsoft.com/office/officeart/2005/8/layout/process1"/>
    <dgm:cxn modelId="{60DDA6F2-1226-4868-AAD8-64C4D75BA303}" type="presOf" srcId="{75299FAE-93E1-4CD4-A1E9-349E55565B9E}" destId="{13686F6C-7E42-4B3F-9BB5-901E238BD4C8}" srcOrd="1" destOrd="0" presId="urn:microsoft.com/office/officeart/2005/8/layout/process1"/>
    <dgm:cxn modelId="{DE5E4342-6B80-4B19-B42B-2FFF70C3288F}" type="presParOf" srcId="{02CFF303-8324-4E41-9FCD-ECF178390BB4}" destId="{D2740D38-0A6C-4684-93D8-A2FCCFFFF1CE}" srcOrd="0" destOrd="0" presId="urn:microsoft.com/office/officeart/2005/8/layout/process1"/>
    <dgm:cxn modelId="{1A3088E4-EC82-401F-8804-48093974E496}" type="presParOf" srcId="{02CFF303-8324-4E41-9FCD-ECF178390BB4}" destId="{CB6CBA1E-7E88-4452-AF16-B64A9ADA9C0F}" srcOrd="1" destOrd="0" presId="urn:microsoft.com/office/officeart/2005/8/layout/process1"/>
    <dgm:cxn modelId="{3C64AEE7-9301-4592-BC4E-66A6C12FBFB8}" type="presParOf" srcId="{CB6CBA1E-7E88-4452-AF16-B64A9ADA9C0F}" destId="{9D0934FA-E47D-4C60-8A2F-05CC7BCEA58C}" srcOrd="0" destOrd="0" presId="urn:microsoft.com/office/officeart/2005/8/layout/process1"/>
    <dgm:cxn modelId="{83D8EA38-48C1-4009-98B8-ADF10645D75F}" type="presParOf" srcId="{02CFF303-8324-4E41-9FCD-ECF178390BB4}" destId="{FEE38F2D-7760-46E4-904A-0A63F7BB7AB5}" srcOrd="2" destOrd="0" presId="urn:microsoft.com/office/officeart/2005/8/layout/process1"/>
    <dgm:cxn modelId="{1AE3942C-CFA0-4D1B-95B3-83F11278ECBB}" type="presParOf" srcId="{02CFF303-8324-4E41-9FCD-ECF178390BB4}" destId="{D38968A4-552C-4E9A-8E2D-F010003F4048}" srcOrd="3" destOrd="0" presId="urn:microsoft.com/office/officeart/2005/8/layout/process1"/>
    <dgm:cxn modelId="{041BDA40-8C21-41F7-AC9C-FEA94B97C281}" type="presParOf" srcId="{D38968A4-552C-4E9A-8E2D-F010003F4048}" destId="{5BFE22AC-F33F-4B47-A1D0-DEC4B2708C91}" srcOrd="0" destOrd="0" presId="urn:microsoft.com/office/officeart/2005/8/layout/process1"/>
    <dgm:cxn modelId="{1540A5AE-BC9A-4F79-985E-EB35E17C7276}" type="presParOf" srcId="{02CFF303-8324-4E41-9FCD-ECF178390BB4}" destId="{900F16D6-B75A-433C-9273-80F4B7A4BF12}" srcOrd="4" destOrd="0" presId="urn:microsoft.com/office/officeart/2005/8/layout/process1"/>
    <dgm:cxn modelId="{4DD6951F-DBAA-43E9-8BC1-C457A32A9057}" type="presParOf" srcId="{02CFF303-8324-4E41-9FCD-ECF178390BB4}" destId="{B3AA4894-92EE-483F-9D96-E21AF0E38747}" srcOrd="5" destOrd="0" presId="urn:microsoft.com/office/officeart/2005/8/layout/process1"/>
    <dgm:cxn modelId="{91A28B48-7718-4BBE-B2DE-094F71253095}" type="presParOf" srcId="{B3AA4894-92EE-483F-9D96-E21AF0E38747}" destId="{AC7588A8-01F2-41ED-94D4-8E01B46E8589}" srcOrd="0" destOrd="0" presId="urn:microsoft.com/office/officeart/2005/8/layout/process1"/>
    <dgm:cxn modelId="{870DB873-9E9F-4E41-8442-1680B08139D6}" type="presParOf" srcId="{02CFF303-8324-4E41-9FCD-ECF178390BB4}" destId="{765A33E5-6B9F-424B-B820-F99EB2AA65C9}" srcOrd="6" destOrd="0" presId="urn:microsoft.com/office/officeart/2005/8/layout/process1"/>
    <dgm:cxn modelId="{2644418C-514E-4D6F-96DF-F070A531F919}" type="presParOf" srcId="{02CFF303-8324-4E41-9FCD-ECF178390BB4}" destId="{16B4AA24-AF88-4831-AC16-C69126B18914}" srcOrd="7" destOrd="0" presId="urn:microsoft.com/office/officeart/2005/8/layout/process1"/>
    <dgm:cxn modelId="{C97F22A2-F646-4728-B152-F0962AA1A678}" type="presParOf" srcId="{16B4AA24-AF88-4831-AC16-C69126B18914}" destId="{13686F6C-7E42-4B3F-9BB5-901E238BD4C8}" srcOrd="0" destOrd="0" presId="urn:microsoft.com/office/officeart/2005/8/layout/process1"/>
    <dgm:cxn modelId="{B0D5B039-91DF-438E-9AF5-B05A77414179}" type="presParOf" srcId="{02CFF303-8324-4E41-9FCD-ECF178390BB4}" destId="{AD679852-8038-4011-A058-D89047A1B5FC}" srcOrd="8" destOrd="0" presId="urn:microsoft.com/office/officeart/2005/8/layout/process1"/>
    <dgm:cxn modelId="{6D202E1A-AD31-4007-83A3-6295D853D050}" type="presParOf" srcId="{02CFF303-8324-4E41-9FCD-ECF178390BB4}" destId="{05901C7C-B7BF-4772-9D7A-57BEE07C6CE9}" srcOrd="9" destOrd="0" presId="urn:microsoft.com/office/officeart/2005/8/layout/process1"/>
    <dgm:cxn modelId="{72BB2CD6-1DAB-4093-A674-E0DF657D0A83}" type="presParOf" srcId="{05901C7C-B7BF-4772-9D7A-57BEE07C6CE9}" destId="{25B80509-96C8-458B-A21A-F3D7C4A25547}" srcOrd="0" destOrd="0" presId="urn:microsoft.com/office/officeart/2005/8/layout/process1"/>
    <dgm:cxn modelId="{06A14F67-BF76-4370-A97F-74B42D261988}" type="presParOf" srcId="{02CFF303-8324-4E41-9FCD-ECF178390BB4}" destId="{389F723E-2623-40C7-8DFB-53CB64424A54}" srcOrd="10" destOrd="0" presId="urn:microsoft.com/office/officeart/2005/8/layout/process1"/>
    <dgm:cxn modelId="{6B612F2A-E9E8-481D-8149-F04E3C9A4BED}" type="presParOf" srcId="{02CFF303-8324-4E41-9FCD-ECF178390BB4}" destId="{F63A13F3-61E0-4A0A-ABEE-264ECA2D0E35}" srcOrd="11" destOrd="0" presId="urn:microsoft.com/office/officeart/2005/8/layout/process1"/>
    <dgm:cxn modelId="{CED65ACA-59F9-49DD-B1AB-E802791AE684}" type="presParOf" srcId="{F63A13F3-61E0-4A0A-ABEE-264ECA2D0E35}" destId="{10082680-C247-4D50-92A2-4ABDD693FC97}" srcOrd="0" destOrd="0" presId="urn:microsoft.com/office/officeart/2005/8/layout/process1"/>
    <dgm:cxn modelId="{280AD862-6E66-4837-90DB-DDE364020BEC}" type="presParOf" srcId="{02CFF303-8324-4E41-9FCD-ECF178390BB4}" destId="{5537669B-B534-4562-9FE8-A6437A7B3084}" srcOrd="12" destOrd="0" presId="urn:microsoft.com/office/officeart/2005/8/layout/process1"/>
    <dgm:cxn modelId="{DC07AEBA-4482-4990-BC39-16F3247A14B8}" type="presParOf" srcId="{02CFF303-8324-4E41-9FCD-ECF178390BB4}" destId="{BEBD65BB-5CCD-41AD-80E3-9D29DD8BE4D3}" srcOrd="13" destOrd="0" presId="urn:microsoft.com/office/officeart/2005/8/layout/process1"/>
    <dgm:cxn modelId="{E3FEACF8-396A-4655-8DDD-DAD305AE994E}" type="presParOf" srcId="{BEBD65BB-5CCD-41AD-80E3-9D29DD8BE4D3}" destId="{695E90BC-E41C-49C9-A956-31C07E10423C}" srcOrd="0" destOrd="0" presId="urn:microsoft.com/office/officeart/2005/8/layout/process1"/>
    <dgm:cxn modelId="{FC76B3B5-7F9B-4F80-AC96-3E80484E2A57}" type="presParOf" srcId="{02CFF303-8324-4E41-9FCD-ECF178390BB4}" destId="{E3F53229-D995-40E7-BA95-7D21D1C12E38}" srcOrd="14" destOrd="0" presId="urn:microsoft.com/office/officeart/2005/8/layout/process1"/>
    <dgm:cxn modelId="{002441BC-1A99-4C47-BAF6-D99043732C83}" type="presParOf" srcId="{02CFF303-8324-4E41-9FCD-ECF178390BB4}" destId="{5DA69158-6245-4F3E-854A-479DCE8559CF}" srcOrd="15" destOrd="0" presId="urn:microsoft.com/office/officeart/2005/8/layout/process1"/>
    <dgm:cxn modelId="{2DFCA5E3-B7C5-40F6-A11A-222633832B06}" type="presParOf" srcId="{5DA69158-6245-4F3E-854A-479DCE8559CF}" destId="{93F83A71-DD5A-42C2-87EB-80019C812602}" srcOrd="0" destOrd="0" presId="urn:microsoft.com/office/officeart/2005/8/layout/process1"/>
    <dgm:cxn modelId="{1C2944C0-9BED-4F74-9447-5DCDA9222FFF}" type="presParOf" srcId="{02CFF303-8324-4E41-9FCD-ECF178390BB4}" destId="{82B3B3C1-D831-49B3-A3BF-6BCCCA0AE1E7}" srcOrd="16" destOrd="0" presId="urn:microsoft.com/office/officeart/2005/8/layout/process1"/>
    <dgm:cxn modelId="{E5C30FC6-5685-45C1-A5D5-3FFFAD28AE14}" type="presParOf" srcId="{02CFF303-8324-4E41-9FCD-ECF178390BB4}" destId="{4D7B624A-FFE6-4D2F-9BCF-5C0909FAD8D5}" srcOrd="17" destOrd="0" presId="urn:microsoft.com/office/officeart/2005/8/layout/process1"/>
    <dgm:cxn modelId="{F3ECD6C1-B180-4B84-B3DE-C0CE0D0ACBDF}" type="presParOf" srcId="{4D7B624A-FFE6-4D2F-9BCF-5C0909FAD8D5}" destId="{26559DA5-340D-4D47-B049-4C24B5E9638D}" srcOrd="0" destOrd="0" presId="urn:microsoft.com/office/officeart/2005/8/layout/process1"/>
    <dgm:cxn modelId="{FFB34D25-CBB5-491F-A48E-9CDC80DC0B66}"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6411D040-2276-4414-AEBE-5035220B84FD}" type="doc">
      <dgm:prSet loTypeId="urn:microsoft.com/office/officeart/2005/8/layout/process1" loCatId="process" qsTypeId="urn:microsoft.com/office/officeart/2005/8/quickstyle/simple4" qsCatId="simple" csTypeId="urn:microsoft.com/office/officeart/2005/8/colors/accent6_2" csCatId="accent6" phldr="1"/>
      <dgm:spPr/>
      <dgm:t>
        <a:bodyPr/>
        <a:lstStyle/>
        <a:p>
          <a:endParaRPr lang="nb-NO"/>
        </a:p>
      </dgm:t>
    </dgm:pt>
    <dgm:pt modelId="{4E10C7C7-A5F2-4BE8-B981-D5E4E035DC14}">
      <dgm:prSet phldrT="[Tekst]" custT="1"/>
      <dgm:spPr>
        <a:xfrm>
          <a:off x="7118"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Info om ark</a:t>
          </a:r>
        </a:p>
      </dgm:t>
      <dgm:extLst>
        <a:ext uri="{E40237B7-FDA0-4F09-8148-C483321AD2D9}">
          <dgm14:cNvPr xmlns:dgm14="http://schemas.microsoft.com/office/drawing/2010/diagram" id="0" name="">
            <a:hlinkClick xmlns:r="http://schemas.openxmlformats.org/officeDocument/2006/relationships" r:id="rId1"/>
          </dgm14:cNvPr>
        </a:ext>
      </dgm:extLst>
    </dgm:pt>
    <dgm:pt modelId="{9F388BD9-168E-43DC-8119-8D035A5EDF56}" type="parTrans" cxnId="{24F02F9C-D008-40EA-BA8F-76CBDFDCCFCD}">
      <dgm:prSet/>
      <dgm:spPr/>
      <dgm:t>
        <a:bodyPr/>
        <a:lstStyle/>
        <a:p>
          <a:endParaRPr lang="nb-NO" sz="1000" b="1">
            <a:solidFill>
              <a:sysClr val="windowText" lastClr="000000"/>
            </a:solidFill>
          </a:endParaRPr>
        </a:p>
      </dgm:t>
    </dgm:pt>
    <dgm:pt modelId="{6DBC7B39-26BD-4808-B799-C1695A221F9A}" type="sibTrans" cxnId="{24F02F9C-D008-40EA-BA8F-76CBDFDCCFCD}">
      <dgm:prSet custT="1"/>
      <dgm:spPr>
        <a:xfrm>
          <a:off x="743244"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05CFAEF-73BE-461D-B555-04271D797B88}">
      <dgm:prSet phldrT="[Tekst]" custT="1"/>
      <dgm:spPr>
        <a:xfrm>
          <a:off x="944005"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Grunndata</a:t>
          </a:r>
        </a:p>
      </dgm:t>
      <dgm:extLst>
        <a:ext uri="{E40237B7-FDA0-4F09-8148-C483321AD2D9}">
          <dgm14:cNvPr xmlns:dgm14="http://schemas.microsoft.com/office/drawing/2010/diagram" id="0" name="">
            <a:hlinkClick xmlns:r="http://schemas.openxmlformats.org/officeDocument/2006/relationships" r:id="rId2"/>
          </dgm14:cNvPr>
        </a:ext>
      </dgm:extLst>
    </dgm:pt>
    <dgm:pt modelId="{D135E5C7-9401-4586-8B30-538C8EB7BBB8}" type="parTrans" cxnId="{381D153B-F2F6-4E47-AA16-0AFB7D417D1E}">
      <dgm:prSet/>
      <dgm:spPr/>
      <dgm:t>
        <a:bodyPr/>
        <a:lstStyle/>
        <a:p>
          <a:endParaRPr lang="nb-NO" sz="1000" b="1">
            <a:solidFill>
              <a:sysClr val="windowText" lastClr="000000"/>
            </a:solidFill>
          </a:endParaRPr>
        </a:p>
      </dgm:t>
    </dgm:pt>
    <dgm:pt modelId="{A1294C48-1F62-431F-8FB5-FBD233AE212C}" type="sibTrans" cxnId="{381D153B-F2F6-4E47-AA16-0AFB7D417D1E}">
      <dgm:prSet custT="1"/>
      <dgm:spPr>
        <a:xfrm>
          <a:off x="1680131"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54C04D34-83AE-441A-B88D-3D745135ED2F}">
      <dgm:prSet phldrT="[Tekst]" custT="1"/>
      <dgm:spPr>
        <a:xfrm>
          <a:off x="1880892"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Vurderte tiltak</a:t>
          </a:r>
        </a:p>
      </dgm:t>
      <dgm:extLst>
        <a:ext uri="{E40237B7-FDA0-4F09-8148-C483321AD2D9}">
          <dgm14:cNvPr xmlns:dgm14="http://schemas.microsoft.com/office/drawing/2010/diagram" id="0" name="">
            <a:hlinkClick xmlns:r="http://schemas.openxmlformats.org/officeDocument/2006/relationships" r:id="rId3"/>
          </dgm14:cNvPr>
        </a:ext>
      </dgm:extLst>
    </dgm:pt>
    <dgm:pt modelId="{FE51DC2F-F45E-4EB2-831A-D313D3841FBD}" type="parTrans" cxnId="{C3AE23CC-E6BA-4B42-A84B-31099468840F}">
      <dgm:prSet/>
      <dgm:spPr/>
      <dgm:t>
        <a:bodyPr/>
        <a:lstStyle/>
        <a:p>
          <a:endParaRPr lang="nb-NO" sz="1000" b="1">
            <a:solidFill>
              <a:sysClr val="windowText" lastClr="000000"/>
            </a:solidFill>
          </a:endParaRPr>
        </a:p>
      </dgm:t>
    </dgm:pt>
    <dgm:pt modelId="{D2407D44-E7D8-4085-B47A-AF51B9CE01CA}" type="sibTrans" cxnId="{C3AE23CC-E6BA-4B42-A84B-31099468840F}">
      <dgm:prSet custT="1"/>
      <dgm:spPr>
        <a:xfrm>
          <a:off x="2617018"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A232CD15-CDA0-4AE3-BF66-E06C1EFB4AD0}">
      <dgm:prSet phldrT="[Tekst]" custT="1"/>
      <dgm:spPr>
        <a:xfrm>
          <a:off x="2817779"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1</a:t>
          </a:r>
        </a:p>
      </dgm:t>
      <dgm:extLst>
        <a:ext uri="{E40237B7-FDA0-4F09-8148-C483321AD2D9}">
          <dgm14:cNvPr xmlns:dgm14="http://schemas.microsoft.com/office/drawing/2010/diagram" id="0" name="">
            <a:hlinkClick xmlns:r="http://schemas.openxmlformats.org/officeDocument/2006/relationships" r:id="rId4"/>
          </dgm14:cNvPr>
        </a:ext>
      </dgm:extLst>
    </dgm:pt>
    <dgm:pt modelId="{88303CE7-E0BB-4D30-8FA2-0B6FFDB36E80}" type="parTrans" cxnId="{D32ED99B-1062-42F1-8672-761E62C3FE14}">
      <dgm:prSet/>
      <dgm:spPr/>
      <dgm:t>
        <a:bodyPr/>
        <a:lstStyle/>
        <a:p>
          <a:endParaRPr lang="nb-NO" sz="1000" b="1">
            <a:solidFill>
              <a:sysClr val="windowText" lastClr="000000"/>
            </a:solidFill>
          </a:endParaRPr>
        </a:p>
      </dgm:t>
    </dgm:pt>
    <dgm:pt modelId="{75299FAE-93E1-4CD4-A1E9-349E55565B9E}" type="sibTrans" cxnId="{D32ED99B-1062-42F1-8672-761E62C3FE14}">
      <dgm:prSet custT="1"/>
      <dgm:spPr>
        <a:xfrm>
          <a:off x="3553905"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22647294-0152-49C4-A584-32F943C7A467}">
      <dgm:prSet phldrT="[Tekst]" custT="1"/>
      <dgm:spPr>
        <a:xfrm>
          <a:off x="3754666"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2</a:t>
          </a:r>
        </a:p>
      </dgm:t>
      <dgm:extLst>
        <a:ext uri="{E40237B7-FDA0-4F09-8148-C483321AD2D9}">
          <dgm14:cNvPr xmlns:dgm14="http://schemas.microsoft.com/office/drawing/2010/diagram" id="0" name="">
            <a:hlinkClick xmlns:r="http://schemas.openxmlformats.org/officeDocument/2006/relationships" r:id="rId5"/>
          </dgm14:cNvPr>
        </a:ext>
      </dgm:extLst>
    </dgm:pt>
    <dgm:pt modelId="{510B7C83-41BE-40E7-AE9B-7A2F9519850F}" type="parTrans" cxnId="{040810BE-BB18-4046-9B9B-64AED1666AF2}">
      <dgm:prSet/>
      <dgm:spPr/>
      <dgm:t>
        <a:bodyPr/>
        <a:lstStyle/>
        <a:p>
          <a:endParaRPr lang="nb-NO" sz="1000" b="1">
            <a:solidFill>
              <a:sysClr val="windowText" lastClr="000000"/>
            </a:solidFill>
          </a:endParaRPr>
        </a:p>
      </dgm:t>
    </dgm:pt>
    <dgm:pt modelId="{96D588CA-D67D-4885-AE38-D6B899FC128A}" type="sibTrans" cxnId="{040810BE-BB18-4046-9B9B-64AED1666AF2}">
      <dgm:prSet custT="1"/>
      <dgm:spPr>
        <a:xfrm>
          <a:off x="4490792"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2A1AD8E-24BA-4DB2-8D6A-2B32745914A6}">
      <dgm:prSet phldrT="[Tekst]" custT="1"/>
      <dgm:spPr>
        <a:xfrm>
          <a:off x="4691554"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3</a:t>
          </a:r>
        </a:p>
      </dgm:t>
      <dgm:extLst>
        <a:ext uri="{E40237B7-FDA0-4F09-8148-C483321AD2D9}">
          <dgm14:cNvPr xmlns:dgm14="http://schemas.microsoft.com/office/drawing/2010/diagram" id="0" name="">
            <a:hlinkClick xmlns:r="http://schemas.openxmlformats.org/officeDocument/2006/relationships" r:id="rId6"/>
          </dgm14:cNvPr>
        </a:ext>
      </dgm:extLst>
    </dgm:pt>
    <dgm:pt modelId="{336CE190-BF18-43D2-99D4-4320B801664C}" type="parTrans" cxnId="{A9F32E8F-928B-43F3-BBD2-CA2534344418}">
      <dgm:prSet/>
      <dgm:spPr/>
      <dgm:t>
        <a:bodyPr/>
        <a:lstStyle/>
        <a:p>
          <a:endParaRPr lang="nb-NO" sz="1000" b="1">
            <a:solidFill>
              <a:sysClr val="windowText" lastClr="000000"/>
            </a:solidFill>
          </a:endParaRPr>
        </a:p>
      </dgm:t>
    </dgm:pt>
    <dgm:pt modelId="{EB08D63B-7C39-469B-A29C-F9A307CE6330}" type="sibTrans" cxnId="{A9F32E8F-928B-43F3-BBD2-CA2534344418}">
      <dgm:prSet custT="1"/>
      <dgm:spPr>
        <a:xfrm>
          <a:off x="5427679"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C93B9CC-D85A-4EA7-8EAB-7B9756A8420C}">
      <dgm:prSet phldrT="[Tekst]" custT="1"/>
      <dgm:spPr>
        <a:xfrm>
          <a:off x="5628441"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4</a:t>
          </a:r>
        </a:p>
      </dgm:t>
      <dgm:extLst>
        <a:ext uri="{E40237B7-FDA0-4F09-8148-C483321AD2D9}">
          <dgm14:cNvPr xmlns:dgm14="http://schemas.microsoft.com/office/drawing/2010/diagram" id="0" name="">
            <a:hlinkClick xmlns:r="http://schemas.openxmlformats.org/officeDocument/2006/relationships" r:id="rId7"/>
          </dgm14:cNvPr>
        </a:ext>
      </dgm:extLst>
    </dgm:pt>
    <dgm:pt modelId="{23C5A17C-CEB3-40C2-BA49-4D81AE00B464}" type="parTrans" cxnId="{7EA3FCC9-1659-42DC-AF11-D2804B2523BD}">
      <dgm:prSet/>
      <dgm:spPr/>
      <dgm:t>
        <a:bodyPr/>
        <a:lstStyle/>
        <a:p>
          <a:endParaRPr lang="nb-NO" sz="1000" b="1">
            <a:solidFill>
              <a:sysClr val="windowText" lastClr="000000"/>
            </a:solidFill>
          </a:endParaRPr>
        </a:p>
      </dgm:t>
    </dgm:pt>
    <dgm:pt modelId="{F1D8AFC2-8BC6-464C-A51D-6DAB9102B4A3}" type="sibTrans" cxnId="{7EA3FCC9-1659-42DC-AF11-D2804B2523BD}">
      <dgm:prSet custT="1"/>
      <dgm:spPr>
        <a:xfrm>
          <a:off x="6364566"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E863DDCF-561B-46E3-81AB-C77728616F64}">
      <dgm:prSet phldrT="[Tekst]" custT="1"/>
      <dgm:spPr>
        <a:xfrm>
          <a:off x="6565328"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5</a:t>
          </a:r>
        </a:p>
      </dgm:t>
      <dgm:extLst>
        <a:ext uri="{E40237B7-FDA0-4F09-8148-C483321AD2D9}">
          <dgm14:cNvPr xmlns:dgm14="http://schemas.microsoft.com/office/drawing/2010/diagram" id="0" name="">
            <a:hlinkClick xmlns:r="http://schemas.openxmlformats.org/officeDocument/2006/relationships" r:id="rId8"/>
          </dgm14:cNvPr>
        </a:ext>
      </dgm:extLst>
    </dgm:pt>
    <dgm:pt modelId="{8A081CE8-A093-4441-B266-866BB9C3122E}" type="parTrans" cxnId="{DEDC2C44-CE5A-4A69-830E-63CF3C89E486}">
      <dgm:prSet/>
      <dgm:spPr/>
      <dgm:t>
        <a:bodyPr/>
        <a:lstStyle/>
        <a:p>
          <a:endParaRPr lang="nb-NO" sz="1000" b="1">
            <a:solidFill>
              <a:sysClr val="windowText" lastClr="000000"/>
            </a:solidFill>
          </a:endParaRPr>
        </a:p>
      </dgm:t>
    </dgm:pt>
    <dgm:pt modelId="{FA89D64E-5FD2-471D-9377-3FCCF240AFC8}" type="sibTrans" cxnId="{DEDC2C44-CE5A-4A69-830E-63CF3C89E486}">
      <dgm:prSet custT="1"/>
      <dgm:spPr>
        <a:xfrm>
          <a:off x="7301453"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707A8FF7-F97B-42A4-88CB-D81BD808C1C1}">
      <dgm:prSet phldrT="[Tekst]" custT="1"/>
      <dgm:spPr>
        <a:xfrm>
          <a:off x="7502215" y="0"/>
          <a:ext cx="669205" cy="238123"/>
        </a:xfr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Tiltak 6</a:t>
          </a:r>
        </a:p>
      </dgm:t>
      <dgm:extLst>
        <a:ext uri="{E40237B7-FDA0-4F09-8148-C483321AD2D9}">
          <dgm14:cNvPr xmlns:dgm14="http://schemas.microsoft.com/office/drawing/2010/diagram" id="0" name="">
            <a:hlinkClick xmlns:r="http://schemas.openxmlformats.org/officeDocument/2006/relationships" r:id="rId9"/>
          </dgm14:cNvPr>
        </a:ext>
      </dgm:extLst>
    </dgm:pt>
    <dgm:pt modelId="{3B9F3FE3-6A04-43B6-9D6D-07F98AAB4F85}" type="parTrans" cxnId="{5BF78798-6BD7-43A4-AED9-79182299D962}">
      <dgm:prSet/>
      <dgm:spPr/>
      <dgm:t>
        <a:bodyPr/>
        <a:lstStyle/>
        <a:p>
          <a:endParaRPr lang="nb-NO" sz="1000" b="1">
            <a:solidFill>
              <a:sysClr val="windowText" lastClr="000000"/>
            </a:solidFill>
          </a:endParaRPr>
        </a:p>
      </dgm:t>
    </dgm:pt>
    <dgm:pt modelId="{F21E910F-DAA6-43BB-B5B4-D7A59911F0AF}" type="sibTrans" cxnId="{5BF78798-6BD7-43A4-AED9-79182299D962}">
      <dgm:prSet custT="1"/>
      <dgm:spPr>
        <a:xfrm>
          <a:off x="8238340" y="36080"/>
          <a:ext cx="141871" cy="165962"/>
        </a:xfr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gm:spPr>
      <dgm:t>
        <a:bodyPr/>
        <a:lstStyle/>
        <a:p>
          <a:endParaRPr lang="nb-NO" sz="1000" b="1">
            <a:solidFill>
              <a:sysClr val="windowText" lastClr="000000"/>
            </a:solidFill>
            <a:latin typeface="Calibri"/>
            <a:ea typeface="+mn-ea"/>
            <a:cs typeface="+mn-cs"/>
          </a:endParaRPr>
        </a:p>
      </dgm:t>
    </dgm:pt>
    <dgm:pt modelId="{D33A2A6E-D5EE-46ED-BA58-3BBB82AC7AA6}">
      <dgm:prSet phldrT="[Tekst]" custT="1"/>
      <dgm:spPr>
        <a:xfrm>
          <a:off x="8439102" y="0"/>
          <a:ext cx="669205" cy="238123"/>
        </a:xfrm>
        <a:solidFill>
          <a:srgbClr val="9BBB59"/>
        </a:solidFill>
        <a:ln>
          <a:noFill/>
        </a:ln>
        <a:effectLst>
          <a:outerShdw blurRad="40000" dist="23000" dir="5400000" rotWithShape="0">
            <a:srgbClr val="000000">
              <a:alpha val="35000"/>
            </a:srgbClr>
          </a:outerShdw>
        </a:effectLst>
      </dgm:spPr>
      <dgm:t>
        <a:bodyPr/>
        <a:lstStyle/>
        <a:p>
          <a:r>
            <a:rPr lang="nb-NO" sz="1000" b="1">
              <a:solidFill>
                <a:sysClr val="windowText" lastClr="000000"/>
              </a:solidFill>
              <a:latin typeface="Calibri"/>
              <a:ea typeface="+mn-ea"/>
              <a:cs typeface="+mn-cs"/>
            </a:rPr>
            <a:t>ENØK ANALYSE</a:t>
          </a:r>
        </a:p>
      </dgm:t>
      <dgm:extLst>
        <a:ext uri="{E40237B7-FDA0-4F09-8148-C483321AD2D9}">
          <dgm14:cNvPr xmlns:dgm14="http://schemas.microsoft.com/office/drawing/2010/diagram" id="0" name="">
            <a:hlinkClick xmlns:r="http://schemas.openxmlformats.org/officeDocument/2006/relationships" r:id="rId10"/>
          </dgm14:cNvPr>
        </a:ext>
      </dgm:extLst>
    </dgm:pt>
    <dgm:pt modelId="{49F2AD18-B38F-46C3-806B-459CBF1A07FB}" type="parTrans" cxnId="{03AC0DE0-F3BF-4335-814E-21DFE2153171}">
      <dgm:prSet/>
      <dgm:spPr/>
      <dgm:t>
        <a:bodyPr/>
        <a:lstStyle/>
        <a:p>
          <a:endParaRPr lang="nb-NO" sz="1000" b="1">
            <a:solidFill>
              <a:sysClr val="windowText" lastClr="000000"/>
            </a:solidFill>
          </a:endParaRPr>
        </a:p>
      </dgm:t>
    </dgm:pt>
    <dgm:pt modelId="{2A4092AD-FFF8-446A-B989-14A2B161D1FC}" type="sibTrans" cxnId="{03AC0DE0-F3BF-4335-814E-21DFE2153171}">
      <dgm:prSet/>
      <dgm:spPr/>
      <dgm:t>
        <a:bodyPr/>
        <a:lstStyle/>
        <a:p>
          <a:endParaRPr lang="nb-NO" sz="1000" b="1">
            <a:solidFill>
              <a:sysClr val="windowText" lastClr="000000"/>
            </a:solidFill>
          </a:endParaRPr>
        </a:p>
      </dgm:t>
    </dgm:pt>
    <dgm:pt modelId="{02CFF303-8324-4E41-9FCD-ECF178390BB4}" type="pres">
      <dgm:prSet presAssocID="{6411D040-2276-4414-AEBE-5035220B84FD}" presName="Name0" presStyleCnt="0">
        <dgm:presLayoutVars>
          <dgm:dir/>
          <dgm:resizeHandles val="exact"/>
        </dgm:presLayoutVars>
      </dgm:prSet>
      <dgm:spPr/>
    </dgm:pt>
    <dgm:pt modelId="{D2740D38-0A6C-4684-93D8-A2FCCFFFF1CE}" type="pres">
      <dgm:prSet presAssocID="{4E10C7C7-A5F2-4BE8-B981-D5E4E035DC14}" presName="node" presStyleLbl="node1" presStyleIdx="0" presStyleCnt="10">
        <dgm:presLayoutVars>
          <dgm:bulletEnabled val="1"/>
        </dgm:presLayoutVars>
      </dgm:prSet>
      <dgm:spPr>
        <a:prstGeom prst="roundRect">
          <a:avLst>
            <a:gd name="adj" fmla="val 10000"/>
          </a:avLst>
        </a:prstGeom>
      </dgm:spPr>
    </dgm:pt>
    <dgm:pt modelId="{CB6CBA1E-7E88-4452-AF16-B64A9ADA9C0F}" type="pres">
      <dgm:prSet presAssocID="{6DBC7B39-26BD-4808-B799-C1695A221F9A}" presName="sibTrans" presStyleLbl="sibTrans2D1" presStyleIdx="0" presStyleCnt="9"/>
      <dgm:spPr>
        <a:prstGeom prst="rightArrow">
          <a:avLst>
            <a:gd name="adj1" fmla="val 60000"/>
            <a:gd name="adj2" fmla="val 50000"/>
          </a:avLst>
        </a:prstGeom>
      </dgm:spPr>
    </dgm:pt>
    <dgm:pt modelId="{9D0934FA-E47D-4C60-8A2F-05CC7BCEA58C}" type="pres">
      <dgm:prSet presAssocID="{6DBC7B39-26BD-4808-B799-C1695A221F9A}" presName="connectorText" presStyleLbl="sibTrans2D1" presStyleIdx="0" presStyleCnt="9"/>
      <dgm:spPr/>
    </dgm:pt>
    <dgm:pt modelId="{FEE38F2D-7760-46E4-904A-0A63F7BB7AB5}" type="pres">
      <dgm:prSet presAssocID="{D05CFAEF-73BE-461D-B555-04271D797B88}" presName="node" presStyleLbl="node1" presStyleIdx="1" presStyleCnt="10">
        <dgm:presLayoutVars>
          <dgm:bulletEnabled val="1"/>
        </dgm:presLayoutVars>
      </dgm:prSet>
      <dgm:spPr>
        <a:prstGeom prst="roundRect">
          <a:avLst>
            <a:gd name="adj" fmla="val 10000"/>
          </a:avLst>
        </a:prstGeom>
      </dgm:spPr>
    </dgm:pt>
    <dgm:pt modelId="{D38968A4-552C-4E9A-8E2D-F010003F4048}" type="pres">
      <dgm:prSet presAssocID="{A1294C48-1F62-431F-8FB5-FBD233AE212C}" presName="sibTrans" presStyleLbl="sibTrans2D1" presStyleIdx="1" presStyleCnt="9"/>
      <dgm:spPr>
        <a:prstGeom prst="rightArrow">
          <a:avLst>
            <a:gd name="adj1" fmla="val 60000"/>
            <a:gd name="adj2" fmla="val 50000"/>
          </a:avLst>
        </a:prstGeom>
      </dgm:spPr>
    </dgm:pt>
    <dgm:pt modelId="{5BFE22AC-F33F-4B47-A1D0-DEC4B2708C91}" type="pres">
      <dgm:prSet presAssocID="{A1294C48-1F62-431F-8FB5-FBD233AE212C}" presName="connectorText" presStyleLbl="sibTrans2D1" presStyleIdx="1" presStyleCnt="9"/>
      <dgm:spPr/>
    </dgm:pt>
    <dgm:pt modelId="{900F16D6-B75A-433C-9273-80F4B7A4BF12}" type="pres">
      <dgm:prSet presAssocID="{54C04D34-83AE-441A-B88D-3D745135ED2F}" presName="node" presStyleLbl="node1" presStyleIdx="2" presStyleCnt="10">
        <dgm:presLayoutVars>
          <dgm:bulletEnabled val="1"/>
        </dgm:presLayoutVars>
      </dgm:prSet>
      <dgm:spPr>
        <a:prstGeom prst="roundRect">
          <a:avLst>
            <a:gd name="adj" fmla="val 10000"/>
          </a:avLst>
        </a:prstGeom>
      </dgm:spPr>
    </dgm:pt>
    <dgm:pt modelId="{B3AA4894-92EE-483F-9D96-E21AF0E38747}" type="pres">
      <dgm:prSet presAssocID="{D2407D44-E7D8-4085-B47A-AF51B9CE01CA}" presName="sibTrans" presStyleLbl="sibTrans2D1" presStyleIdx="2" presStyleCnt="9"/>
      <dgm:spPr>
        <a:prstGeom prst="rightArrow">
          <a:avLst>
            <a:gd name="adj1" fmla="val 60000"/>
            <a:gd name="adj2" fmla="val 50000"/>
          </a:avLst>
        </a:prstGeom>
      </dgm:spPr>
    </dgm:pt>
    <dgm:pt modelId="{AC7588A8-01F2-41ED-94D4-8E01B46E8589}" type="pres">
      <dgm:prSet presAssocID="{D2407D44-E7D8-4085-B47A-AF51B9CE01CA}" presName="connectorText" presStyleLbl="sibTrans2D1" presStyleIdx="2" presStyleCnt="9"/>
      <dgm:spPr/>
    </dgm:pt>
    <dgm:pt modelId="{765A33E5-6B9F-424B-B820-F99EB2AA65C9}" type="pres">
      <dgm:prSet presAssocID="{A232CD15-CDA0-4AE3-BF66-E06C1EFB4AD0}" presName="node" presStyleLbl="node1" presStyleIdx="3" presStyleCnt="10">
        <dgm:presLayoutVars>
          <dgm:bulletEnabled val="1"/>
        </dgm:presLayoutVars>
      </dgm:prSet>
      <dgm:spPr>
        <a:prstGeom prst="roundRect">
          <a:avLst>
            <a:gd name="adj" fmla="val 10000"/>
          </a:avLst>
        </a:prstGeom>
      </dgm:spPr>
    </dgm:pt>
    <dgm:pt modelId="{16B4AA24-AF88-4831-AC16-C69126B18914}" type="pres">
      <dgm:prSet presAssocID="{75299FAE-93E1-4CD4-A1E9-349E55565B9E}" presName="sibTrans" presStyleLbl="sibTrans2D1" presStyleIdx="3" presStyleCnt="9"/>
      <dgm:spPr>
        <a:prstGeom prst="rightArrow">
          <a:avLst>
            <a:gd name="adj1" fmla="val 60000"/>
            <a:gd name="adj2" fmla="val 50000"/>
          </a:avLst>
        </a:prstGeom>
      </dgm:spPr>
    </dgm:pt>
    <dgm:pt modelId="{13686F6C-7E42-4B3F-9BB5-901E238BD4C8}" type="pres">
      <dgm:prSet presAssocID="{75299FAE-93E1-4CD4-A1E9-349E55565B9E}" presName="connectorText" presStyleLbl="sibTrans2D1" presStyleIdx="3" presStyleCnt="9"/>
      <dgm:spPr/>
    </dgm:pt>
    <dgm:pt modelId="{AD679852-8038-4011-A058-D89047A1B5FC}" type="pres">
      <dgm:prSet presAssocID="{22647294-0152-49C4-A584-32F943C7A467}" presName="node" presStyleLbl="node1" presStyleIdx="4" presStyleCnt="10">
        <dgm:presLayoutVars>
          <dgm:bulletEnabled val="1"/>
        </dgm:presLayoutVars>
      </dgm:prSet>
      <dgm:spPr>
        <a:prstGeom prst="roundRect">
          <a:avLst>
            <a:gd name="adj" fmla="val 10000"/>
          </a:avLst>
        </a:prstGeom>
      </dgm:spPr>
    </dgm:pt>
    <dgm:pt modelId="{05901C7C-B7BF-4772-9D7A-57BEE07C6CE9}" type="pres">
      <dgm:prSet presAssocID="{96D588CA-D67D-4885-AE38-D6B899FC128A}" presName="sibTrans" presStyleLbl="sibTrans2D1" presStyleIdx="4" presStyleCnt="9"/>
      <dgm:spPr>
        <a:prstGeom prst="rightArrow">
          <a:avLst>
            <a:gd name="adj1" fmla="val 60000"/>
            <a:gd name="adj2" fmla="val 50000"/>
          </a:avLst>
        </a:prstGeom>
      </dgm:spPr>
    </dgm:pt>
    <dgm:pt modelId="{25B80509-96C8-458B-A21A-F3D7C4A25547}" type="pres">
      <dgm:prSet presAssocID="{96D588CA-D67D-4885-AE38-D6B899FC128A}" presName="connectorText" presStyleLbl="sibTrans2D1" presStyleIdx="4" presStyleCnt="9"/>
      <dgm:spPr/>
    </dgm:pt>
    <dgm:pt modelId="{389F723E-2623-40C7-8DFB-53CB64424A54}" type="pres">
      <dgm:prSet presAssocID="{72A1AD8E-24BA-4DB2-8D6A-2B32745914A6}" presName="node" presStyleLbl="node1" presStyleIdx="5" presStyleCnt="10">
        <dgm:presLayoutVars>
          <dgm:bulletEnabled val="1"/>
        </dgm:presLayoutVars>
      </dgm:prSet>
      <dgm:spPr>
        <a:prstGeom prst="roundRect">
          <a:avLst>
            <a:gd name="adj" fmla="val 10000"/>
          </a:avLst>
        </a:prstGeom>
      </dgm:spPr>
    </dgm:pt>
    <dgm:pt modelId="{F63A13F3-61E0-4A0A-ABEE-264ECA2D0E35}" type="pres">
      <dgm:prSet presAssocID="{EB08D63B-7C39-469B-A29C-F9A307CE6330}" presName="sibTrans" presStyleLbl="sibTrans2D1" presStyleIdx="5" presStyleCnt="9"/>
      <dgm:spPr>
        <a:prstGeom prst="rightArrow">
          <a:avLst>
            <a:gd name="adj1" fmla="val 60000"/>
            <a:gd name="adj2" fmla="val 50000"/>
          </a:avLst>
        </a:prstGeom>
      </dgm:spPr>
    </dgm:pt>
    <dgm:pt modelId="{10082680-C247-4D50-92A2-4ABDD693FC97}" type="pres">
      <dgm:prSet presAssocID="{EB08D63B-7C39-469B-A29C-F9A307CE6330}" presName="connectorText" presStyleLbl="sibTrans2D1" presStyleIdx="5" presStyleCnt="9"/>
      <dgm:spPr/>
    </dgm:pt>
    <dgm:pt modelId="{5537669B-B534-4562-9FE8-A6437A7B3084}" type="pres">
      <dgm:prSet presAssocID="{EC93B9CC-D85A-4EA7-8EAB-7B9756A8420C}" presName="node" presStyleLbl="node1" presStyleIdx="6" presStyleCnt="10">
        <dgm:presLayoutVars>
          <dgm:bulletEnabled val="1"/>
        </dgm:presLayoutVars>
      </dgm:prSet>
      <dgm:spPr>
        <a:prstGeom prst="roundRect">
          <a:avLst>
            <a:gd name="adj" fmla="val 10000"/>
          </a:avLst>
        </a:prstGeom>
      </dgm:spPr>
    </dgm:pt>
    <dgm:pt modelId="{BEBD65BB-5CCD-41AD-80E3-9D29DD8BE4D3}" type="pres">
      <dgm:prSet presAssocID="{F1D8AFC2-8BC6-464C-A51D-6DAB9102B4A3}" presName="sibTrans" presStyleLbl="sibTrans2D1" presStyleIdx="6" presStyleCnt="9"/>
      <dgm:spPr>
        <a:prstGeom prst="rightArrow">
          <a:avLst>
            <a:gd name="adj1" fmla="val 60000"/>
            <a:gd name="adj2" fmla="val 50000"/>
          </a:avLst>
        </a:prstGeom>
      </dgm:spPr>
    </dgm:pt>
    <dgm:pt modelId="{695E90BC-E41C-49C9-A956-31C07E10423C}" type="pres">
      <dgm:prSet presAssocID="{F1D8AFC2-8BC6-464C-A51D-6DAB9102B4A3}" presName="connectorText" presStyleLbl="sibTrans2D1" presStyleIdx="6" presStyleCnt="9"/>
      <dgm:spPr/>
    </dgm:pt>
    <dgm:pt modelId="{E3F53229-D995-40E7-BA95-7D21D1C12E38}" type="pres">
      <dgm:prSet presAssocID="{E863DDCF-561B-46E3-81AB-C77728616F64}" presName="node" presStyleLbl="node1" presStyleIdx="7" presStyleCnt="10">
        <dgm:presLayoutVars>
          <dgm:bulletEnabled val="1"/>
        </dgm:presLayoutVars>
      </dgm:prSet>
      <dgm:spPr>
        <a:prstGeom prst="roundRect">
          <a:avLst>
            <a:gd name="adj" fmla="val 10000"/>
          </a:avLst>
        </a:prstGeom>
      </dgm:spPr>
    </dgm:pt>
    <dgm:pt modelId="{5DA69158-6245-4F3E-854A-479DCE8559CF}" type="pres">
      <dgm:prSet presAssocID="{FA89D64E-5FD2-471D-9377-3FCCF240AFC8}" presName="sibTrans" presStyleLbl="sibTrans2D1" presStyleIdx="7" presStyleCnt="9"/>
      <dgm:spPr>
        <a:prstGeom prst="rightArrow">
          <a:avLst>
            <a:gd name="adj1" fmla="val 60000"/>
            <a:gd name="adj2" fmla="val 50000"/>
          </a:avLst>
        </a:prstGeom>
      </dgm:spPr>
    </dgm:pt>
    <dgm:pt modelId="{93F83A71-DD5A-42C2-87EB-80019C812602}" type="pres">
      <dgm:prSet presAssocID="{FA89D64E-5FD2-471D-9377-3FCCF240AFC8}" presName="connectorText" presStyleLbl="sibTrans2D1" presStyleIdx="7" presStyleCnt="9"/>
      <dgm:spPr/>
    </dgm:pt>
    <dgm:pt modelId="{82B3B3C1-D831-49B3-A3BF-6BCCCA0AE1E7}" type="pres">
      <dgm:prSet presAssocID="{707A8FF7-F97B-42A4-88CB-D81BD808C1C1}" presName="node" presStyleLbl="node1" presStyleIdx="8" presStyleCnt="10">
        <dgm:presLayoutVars>
          <dgm:bulletEnabled val="1"/>
        </dgm:presLayoutVars>
      </dgm:prSet>
      <dgm:spPr>
        <a:prstGeom prst="roundRect">
          <a:avLst>
            <a:gd name="adj" fmla="val 10000"/>
          </a:avLst>
        </a:prstGeom>
      </dgm:spPr>
    </dgm:pt>
    <dgm:pt modelId="{4D7B624A-FFE6-4D2F-9BCF-5C0909FAD8D5}" type="pres">
      <dgm:prSet presAssocID="{F21E910F-DAA6-43BB-B5B4-D7A59911F0AF}" presName="sibTrans" presStyleLbl="sibTrans2D1" presStyleIdx="8" presStyleCnt="9"/>
      <dgm:spPr>
        <a:prstGeom prst="rightArrow">
          <a:avLst>
            <a:gd name="adj1" fmla="val 60000"/>
            <a:gd name="adj2" fmla="val 50000"/>
          </a:avLst>
        </a:prstGeom>
      </dgm:spPr>
    </dgm:pt>
    <dgm:pt modelId="{26559DA5-340D-4D47-B049-4C24B5E9638D}" type="pres">
      <dgm:prSet presAssocID="{F21E910F-DAA6-43BB-B5B4-D7A59911F0AF}" presName="connectorText" presStyleLbl="sibTrans2D1" presStyleIdx="8" presStyleCnt="9"/>
      <dgm:spPr/>
    </dgm:pt>
    <dgm:pt modelId="{6918E014-0751-4135-9CBC-AD08302FE8E2}" type="pres">
      <dgm:prSet presAssocID="{D33A2A6E-D5EE-46ED-BA58-3BBB82AC7AA6}" presName="node" presStyleLbl="node1" presStyleIdx="9" presStyleCnt="10">
        <dgm:presLayoutVars>
          <dgm:bulletEnabled val="1"/>
        </dgm:presLayoutVars>
      </dgm:prSet>
      <dgm:spPr>
        <a:prstGeom prst="roundRect">
          <a:avLst>
            <a:gd name="adj" fmla="val 10000"/>
          </a:avLst>
        </a:prstGeom>
      </dgm:spPr>
    </dgm:pt>
  </dgm:ptLst>
  <dgm:cxnLst>
    <dgm:cxn modelId="{527F9B02-FB01-4FCB-97FC-2643FC53E517}" type="presOf" srcId="{F1D8AFC2-8BC6-464C-A51D-6DAB9102B4A3}" destId="{695E90BC-E41C-49C9-A956-31C07E10423C}" srcOrd="1" destOrd="0" presId="urn:microsoft.com/office/officeart/2005/8/layout/process1"/>
    <dgm:cxn modelId="{C5697716-3333-45EB-8468-647968BF81E7}" type="presOf" srcId="{D33A2A6E-D5EE-46ED-BA58-3BBB82AC7AA6}" destId="{6918E014-0751-4135-9CBC-AD08302FE8E2}" srcOrd="0" destOrd="0" presId="urn:microsoft.com/office/officeart/2005/8/layout/process1"/>
    <dgm:cxn modelId="{562E5A19-CEFB-498B-9721-6229E105B767}" type="presOf" srcId="{6411D040-2276-4414-AEBE-5035220B84FD}" destId="{02CFF303-8324-4E41-9FCD-ECF178390BB4}" srcOrd="0" destOrd="0" presId="urn:microsoft.com/office/officeart/2005/8/layout/process1"/>
    <dgm:cxn modelId="{250A921C-8CC5-4803-A568-1FCDCCB24ED1}" type="presOf" srcId="{6DBC7B39-26BD-4808-B799-C1695A221F9A}" destId="{CB6CBA1E-7E88-4452-AF16-B64A9ADA9C0F}" srcOrd="0" destOrd="0" presId="urn:microsoft.com/office/officeart/2005/8/layout/process1"/>
    <dgm:cxn modelId="{B4D28A22-9E65-4316-A48F-77A4121830AB}" type="presOf" srcId="{FA89D64E-5FD2-471D-9377-3FCCF240AFC8}" destId="{93F83A71-DD5A-42C2-87EB-80019C812602}" srcOrd="1" destOrd="0" presId="urn:microsoft.com/office/officeart/2005/8/layout/process1"/>
    <dgm:cxn modelId="{49E80B24-B003-40E3-8383-61FEA48634FA}" type="presOf" srcId="{E863DDCF-561B-46E3-81AB-C77728616F64}" destId="{E3F53229-D995-40E7-BA95-7D21D1C12E38}" srcOrd="0" destOrd="0" presId="urn:microsoft.com/office/officeart/2005/8/layout/process1"/>
    <dgm:cxn modelId="{8BE00130-9BA7-4E49-B57E-794ED8BEFCAB}" type="presOf" srcId="{EB08D63B-7C39-469B-A29C-F9A307CE6330}" destId="{F63A13F3-61E0-4A0A-ABEE-264ECA2D0E35}" srcOrd="0" destOrd="0" presId="urn:microsoft.com/office/officeart/2005/8/layout/process1"/>
    <dgm:cxn modelId="{381D153B-F2F6-4E47-AA16-0AFB7D417D1E}" srcId="{6411D040-2276-4414-AEBE-5035220B84FD}" destId="{D05CFAEF-73BE-461D-B555-04271D797B88}" srcOrd="1" destOrd="0" parTransId="{D135E5C7-9401-4586-8B30-538C8EB7BBB8}" sibTransId="{A1294C48-1F62-431F-8FB5-FBD233AE212C}"/>
    <dgm:cxn modelId="{4A9F943B-10E8-48CB-B0C4-279364DF3907}" type="presOf" srcId="{22647294-0152-49C4-A584-32F943C7A467}" destId="{AD679852-8038-4011-A058-D89047A1B5FC}" srcOrd="0" destOrd="0" presId="urn:microsoft.com/office/officeart/2005/8/layout/process1"/>
    <dgm:cxn modelId="{526FA860-1D00-4F25-B57C-32425D3174DA}" type="presOf" srcId="{F21E910F-DAA6-43BB-B5B4-D7A59911F0AF}" destId="{4D7B624A-FFE6-4D2F-9BCF-5C0909FAD8D5}" srcOrd="0" destOrd="0" presId="urn:microsoft.com/office/officeart/2005/8/layout/process1"/>
    <dgm:cxn modelId="{DEDC2C44-CE5A-4A69-830E-63CF3C89E486}" srcId="{6411D040-2276-4414-AEBE-5035220B84FD}" destId="{E863DDCF-561B-46E3-81AB-C77728616F64}" srcOrd="7" destOrd="0" parTransId="{8A081CE8-A093-4441-B266-866BB9C3122E}" sibTransId="{FA89D64E-5FD2-471D-9377-3FCCF240AFC8}"/>
    <dgm:cxn modelId="{5DCF0B69-BB1F-4C0F-869F-AE0821620579}" type="presOf" srcId="{72A1AD8E-24BA-4DB2-8D6A-2B32745914A6}" destId="{389F723E-2623-40C7-8DFB-53CB64424A54}" srcOrd="0" destOrd="0" presId="urn:microsoft.com/office/officeart/2005/8/layout/process1"/>
    <dgm:cxn modelId="{8AA3C449-47AE-4E94-847F-8F4ECFA5D15C}" type="presOf" srcId="{75299FAE-93E1-4CD4-A1E9-349E55565B9E}" destId="{13686F6C-7E42-4B3F-9BB5-901E238BD4C8}" srcOrd="1" destOrd="0" presId="urn:microsoft.com/office/officeart/2005/8/layout/process1"/>
    <dgm:cxn modelId="{5320BF71-9F9F-4A99-9046-894D6631F91F}" type="presOf" srcId="{F21E910F-DAA6-43BB-B5B4-D7A59911F0AF}" destId="{26559DA5-340D-4D47-B049-4C24B5E9638D}" srcOrd="1" destOrd="0" presId="urn:microsoft.com/office/officeart/2005/8/layout/process1"/>
    <dgm:cxn modelId="{46004773-CF52-4EE8-8D0C-F9A2B2D4059A}" type="presOf" srcId="{D2407D44-E7D8-4085-B47A-AF51B9CE01CA}" destId="{B3AA4894-92EE-483F-9D96-E21AF0E38747}" srcOrd="0" destOrd="0" presId="urn:microsoft.com/office/officeart/2005/8/layout/process1"/>
    <dgm:cxn modelId="{47CF7E85-D9DC-4302-BFE8-5FFB5833BBF0}" type="presOf" srcId="{EC93B9CC-D85A-4EA7-8EAB-7B9756A8420C}" destId="{5537669B-B534-4562-9FE8-A6437A7B3084}" srcOrd="0" destOrd="0" presId="urn:microsoft.com/office/officeart/2005/8/layout/process1"/>
    <dgm:cxn modelId="{A1F18885-C357-4419-B188-1F6D3CB6B7D5}" type="presOf" srcId="{4E10C7C7-A5F2-4BE8-B981-D5E4E035DC14}" destId="{D2740D38-0A6C-4684-93D8-A2FCCFFFF1CE}" srcOrd="0" destOrd="0" presId="urn:microsoft.com/office/officeart/2005/8/layout/process1"/>
    <dgm:cxn modelId="{5A50288E-E24F-47DD-A873-375052FC7AE2}" type="presOf" srcId="{EB08D63B-7C39-469B-A29C-F9A307CE6330}" destId="{10082680-C247-4D50-92A2-4ABDD693FC97}" srcOrd="1" destOrd="0" presId="urn:microsoft.com/office/officeart/2005/8/layout/process1"/>
    <dgm:cxn modelId="{A9F32E8F-928B-43F3-BBD2-CA2534344418}" srcId="{6411D040-2276-4414-AEBE-5035220B84FD}" destId="{72A1AD8E-24BA-4DB2-8D6A-2B32745914A6}" srcOrd="5" destOrd="0" parTransId="{336CE190-BF18-43D2-99D4-4320B801664C}" sibTransId="{EB08D63B-7C39-469B-A29C-F9A307CE6330}"/>
    <dgm:cxn modelId="{5BF78798-6BD7-43A4-AED9-79182299D962}" srcId="{6411D040-2276-4414-AEBE-5035220B84FD}" destId="{707A8FF7-F97B-42A4-88CB-D81BD808C1C1}" srcOrd="8" destOrd="0" parTransId="{3B9F3FE3-6A04-43B6-9D6D-07F98AAB4F85}" sibTransId="{F21E910F-DAA6-43BB-B5B4-D7A59911F0AF}"/>
    <dgm:cxn modelId="{D32ED99B-1062-42F1-8672-761E62C3FE14}" srcId="{6411D040-2276-4414-AEBE-5035220B84FD}" destId="{A232CD15-CDA0-4AE3-BF66-E06C1EFB4AD0}" srcOrd="3" destOrd="0" parTransId="{88303CE7-E0BB-4D30-8FA2-0B6FFDB36E80}" sibTransId="{75299FAE-93E1-4CD4-A1E9-349E55565B9E}"/>
    <dgm:cxn modelId="{24F02F9C-D008-40EA-BA8F-76CBDFDCCFCD}" srcId="{6411D040-2276-4414-AEBE-5035220B84FD}" destId="{4E10C7C7-A5F2-4BE8-B981-D5E4E035DC14}" srcOrd="0" destOrd="0" parTransId="{9F388BD9-168E-43DC-8119-8D035A5EDF56}" sibTransId="{6DBC7B39-26BD-4808-B799-C1695A221F9A}"/>
    <dgm:cxn modelId="{053C169F-8D70-42DE-A9CB-EAA4A0C9F02D}" type="presOf" srcId="{A232CD15-CDA0-4AE3-BF66-E06C1EFB4AD0}" destId="{765A33E5-6B9F-424B-B820-F99EB2AA65C9}" srcOrd="0" destOrd="0" presId="urn:microsoft.com/office/officeart/2005/8/layout/process1"/>
    <dgm:cxn modelId="{45C599A8-9406-4E5E-A75C-AECC9DA229CE}" type="presOf" srcId="{96D588CA-D67D-4885-AE38-D6B899FC128A}" destId="{25B80509-96C8-458B-A21A-F3D7C4A25547}" srcOrd="1" destOrd="0" presId="urn:microsoft.com/office/officeart/2005/8/layout/process1"/>
    <dgm:cxn modelId="{89F5A0A8-B100-4BB6-BB4A-EA364CD2C7F5}" type="presOf" srcId="{F1D8AFC2-8BC6-464C-A51D-6DAB9102B4A3}" destId="{BEBD65BB-5CCD-41AD-80E3-9D29DD8BE4D3}" srcOrd="0" destOrd="0" presId="urn:microsoft.com/office/officeart/2005/8/layout/process1"/>
    <dgm:cxn modelId="{C55255BD-A203-4299-9A9E-341675875402}" type="presOf" srcId="{A1294C48-1F62-431F-8FB5-FBD233AE212C}" destId="{5BFE22AC-F33F-4B47-A1D0-DEC4B2708C91}" srcOrd="1" destOrd="0" presId="urn:microsoft.com/office/officeart/2005/8/layout/process1"/>
    <dgm:cxn modelId="{040810BE-BB18-4046-9B9B-64AED1666AF2}" srcId="{6411D040-2276-4414-AEBE-5035220B84FD}" destId="{22647294-0152-49C4-A584-32F943C7A467}" srcOrd="4" destOrd="0" parTransId="{510B7C83-41BE-40E7-AE9B-7A2F9519850F}" sibTransId="{96D588CA-D67D-4885-AE38-D6B899FC128A}"/>
    <dgm:cxn modelId="{A2559BC0-DC56-4968-B1E5-75F9C51007D3}" type="presOf" srcId="{D2407D44-E7D8-4085-B47A-AF51B9CE01CA}" destId="{AC7588A8-01F2-41ED-94D4-8E01B46E8589}" srcOrd="1" destOrd="0" presId="urn:microsoft.com/office/officeart/2005/8/layout/process1"/>
    <dgm:cxn modelId="{AEA2FCC3-B1B2-4B84-AE9E-1F57A82640C2}" type="presOf" srcId="{96D588CA-D67D-4885-AE38-D6B899FC128A}" destId="{05901C7C-B7BF-4772-9D7A-57BEE07C6CE9}" srcOrd="0" destOrd="0" presId="urn:microsoft.com/office/officeart/2005/8/layout/process1"/>
    <dgm:cxn modelId="{443D30C5-BB70-4295-89A7-E8456DC0FFA5}" type="presOf" srcId="{54C04D34-83AE-441A-B88D-3D745135ED2F}" destId="{900F16D6-B75A-433C-9273-80F4B7A4BF12}" srcOrd="0" destOrd="0" presId="urn:microsoft.com/office/officeart/2005/8/layout/process1"/>
    <dgm:cxn modelId="{9FB058C9-73F1-4B77-8D6F-BDBB7A8A8FCB}" type="presOf" srcId="{D05CFAEF-73BE-461D-B555-04271D797B88}" destId="{FEE38F2D-7760-46E4-904A-0A63F7BB7AB5}" srcOrd="0" destOrd="0" presId="urn:microsoft.com/office/officeart/2005/8/layout/process1"/>
    <dgm:cxn modelId="{7EA3FCC9-1659-42DC-AF11-D2804B2523BD}" srcId="{6411D040-2276-4414-AEBE-5035220B84FD}" destId="{EC93B9CC-D85A-4EA7-8EAB-7B9756A8420C}" srcOrd="6" destOrd="0" parTransId="{23C5A17C-CEB3-40C2-BA49-4D81AE00B464}" sibTransId="{F1D8AFC2-8BC6-464C-A51D-6DAB9102B4A3}"/>
    <dgm:cxn modelId="{C3AE23CC-E6BA-4B42-A84B-31099468840F}" srcId="{6411D040-2276-4414-AEBE-5035220B84FD}" destId="{54C04D34-83AE-441A-B88D-3D745135ED2F}" srcOrd="2" destOrd="0" parTransId="{FE51DC2F-F45E-4EB2-831A-D313D3841FBD}" sibTransId="{D2407D44-E7D8-4085-B47A-AF51B9CE01CA}"/>
    <dgm:cxn modelId="{FD657ACE-2CC2-41FF-83B3-A4F07AE368FF}" type="presOf" srcId="{A1294C48-1F62-431F-8FB5-FBD233AE212C}" destId="{D38968A4-552C-4E9A-8E2D-F010003F4048}" srcOrd="0" destOrd="0" presId="urn:microsoft.com/office/officeart/2005/8/layout/process1"/>
    <dgm:cxn modelId="{636F1ED3-3371-45A1-8379-3251E6738A37}" type="presOf" srcId="{6DBC7B39-26BD-4808-B799-C1695A221F9A}" destId="{9D0934FA-E47D-4C60-8A2F-05CC7BCEA58C}" srcOrd="1" destOrd="0" presId="urn:microsoft.com/office/officeart/2005/8/layout/process1"/>
    <dgm:cxn modelId="{03AC0DE0-F3BF-4335-814E-21DFE2153171}" srcId="{6411D040-2276-4414-AEBE-5035220B84FD}" destId="{D33A2A6E-D5EE-46ED-BA58-3BBB82AC7AA6}" srcOrd="9" destOrd="0" parTransId="{49F2AD18-B38F-46C3-806B-459CBF1A07FB}" sibTransId="{2A4092AD-FFF8-446A-B989-14A2B161D1FC}"/>
    <dgm:cxn modelId="{7B4F45E3-71AB-49E2-8BD3-5D0B508D8821}" type="presOf" srcId="{FA89D64E-5FD2-471D-9377-3FCCF240AFC8}" destId="{5DA69158-6245-4F3E-854A-479DCE8559CF}" srcOrd="0" destOrd="0" presId="urn:microsoft.com/office/officeart/2005/8/layout/process1"/>
    <dgm:cxn modelId="{82188BE7-5460-473B-85C9-E34F7FD36E04}" type="presOf" srcId="{707A8FF7-F97B-42A4-88CB-D81BD808C1C1}" destId="{82B3B3C1-D831-49B3-A3BF-6BCCCA0AE1E7}" srcOrd="0" destOrd="0" presId="urn:microsoft.com/office/officeart/2005/8/layout/process1"/>
    <dgm:cxn modelId="{DC05E1ED-FF01-4C6F-B046-E768A831C9A7}" type="presOf" srcId="{75299FAE-93E1-4CD4-A1E9-349E55565B9E}" destId="{16B4AA24-AF88-4831-AC16-C69126B18914}" srcOrd="0" destOrd="0" presId="urn:microsoft.com/office/officeart/2005/8/layout/process1"/>
    <dgm:cxn modelId="{E2F40D9E-502D-4AEE-84C0-08AB748CEBCD}" type="presParOf" srcId="{02CFF303-8324-4E41-9FCD-ECF178390BB4}" destId="{D2740D38-0A6C-4684-93D8-A2FCCFFFF1CE}" srcOrd="0" destOrd="0" presId="urn:microsoft.com/office/officeart/2005/8/layout/process1"/>
    <dgm:cxn modelId="{FA7432BE-EEB7-433E-9313-C142C21C9761}" type="presParOf" srcId="{02CFF303-8324-4E41-9FCD-ECF178390BB4}" destId="{CB6CBA1E-7E88-4452-AF16-B64A9ADA9C0F}" srcOrd="1" destOrd="0" presId="urn:microsoft.com/office/officeart/2005/8/layout/process1"/>
    <dgm:cxn modelId="{CBC4FB49-BBF2-4C6B-A890-A00ACF2561A2}" type="presParOf" srcId="{CB6CBA1E-7E88-4452-AF16-B64A9ADA9C0F}" destId="{9D0934FA-E47D-4C60-8A2F-05CC7BCEA58C}" srcOrd="0" destOrd="0" presId="urn:microsoft.com/office/officeart/2005/8/layout/process1"/>
    <dgm:cxn modelId="{BD54A6AD-A021-48D4-90FE-C084018D8297}" type="presParOf" srcId="{02CFF303-8324-4E41-9FCD-ECF178390BB4}" destId="{FEE38F2D-7760-46E4-904A-0A63F7BB7AB5}" srcOrd="2" destOrd="0" presId="urn:microsoft.com/office/officeart/2005/8/layout/process1"/>
    <dgm:cxn modelId="{21A386C2-9ECA-401D-A77A-051452D73E10}" type="presParOf" srcId="{02CFF303-8324-4E41-9FCD-ECF178390BB4}" destId="{D38968A4-552C-4E9A-8E2D-F010003F4048}" srcOrd="3" destOrd="0" presId="urn:microsoft.com/office/officeart/2005/8/layout/process1"/>
    <dgm:cxn modelId="{EE6D728E-E61F-47E0-849C-BF60B48DFCE6}" type="presParOf" srcId="{D38968A4-552C-4E9A-8E2D-F010003F4048}" destId="{5BFE22AC-F33F-4B47-A1D0-DEC4B2708C91}" srcOrd="0" destOrd="0" presId="urn:microsoft.com/office/officeart/2005/8/layout/process1"/>
    <dgm:cxn modelId="{6606BC2A-D3D7-450C-BDE3-18BBFA05062E}" type="presParOf" srcId="{02CFF303-8324-4E41-9FCD-ECF178390BB4}" destId="{900F16D6-B75A-433C-9273-80F4B7A4BF12}" srcOrd="4" destOrd="0" presId="urn:microsoft.com/office/officeart/2005/8/layout/process1"/>
    <dgm:cxn modelId="{AABA25B2-F1CF-4C15-86C6-30C10ED31CAB}" type="presParOf" srcId="{02CFF303-8324-4E41-9FCD-ECF178390BB4}" destId="{B3AA4894-92EE-483F-9D96-E21AF0E38747}" srcOrd="5" destOrd="0" presId="urn:microsoft.com/office/officeart/2005/8/layout/process1"/>
    <dgm:cxn modelId="{AA9DCCB6-C2AA-4A65-ABE8-DAF47D10D8EA}" type="presParOf" srcId="{B3AA4894-92EE-483F-9D96-E21AF0E38747}" destId="{AC7588A8-01F2-41ED-94D4-8E01B46E8589}" srcOrd="0" destOrd="0" presId="urn:microsoft.com/office/officeart/2005/8/layout/process1"/>
    <dgm:cxn modelId="{66BAC1F1-D584-418C-8973-07BEF78E2D22}" type="presParOf" srcId="{02CFF303-8324-4E41-9FCD-ECF178390BB4}" destId="{765A33E5-6B9F-424B-B820-F99EB2AA65C9}" srcOrd="6" destOrd="0" presId="urn:microsoft.com/office/officeart/2005/8/layout/process1"/>
    <dgm:cxn modelId="{4D762AAD-0547-4CAC-8B59-F8D751C6A2FD}" type="presParOf" srcId="{02CFF303-8324-4E41-9FCD-ECF178390BB4}" destId="{16B4AA24-AF88-4831-AC16-C69126B18914}" srcOrd="7" destOrd="0" presId="urn:microsoft.com/office/officeart/2005/8/layout/process1"/>
    <dgm:cxn modelId="{8168D151-B841-44CE-90F8-ABF94CBFDDE6}" type="presParOf" srcId="{16B4AA24-AF88-4831-AC16-C69126B18914}" destId="{13686F6C-7E42-4B3F-9BB5-901E238BD4C8}" srcOrd="0" destOrd="0" presId="urn:microsoft.com/office/officeart/2005/8/layout/process1"/>
    <dgm:cxn modelId="{8FA44FCD-571F-4172-9580-2C74F7B346F1}" type="presParOf" srcId="{02CFF303-8324-4E41-9FCD-ECF178390BB4}" destId="{AD679852-8038-4011-A058-D89047A1B5FC}" srcOrd="8" destOrd="0" presId="urn:microsoft.com/office/officeart/2005/8/layout/process1"/>
    <dgm:cxn modelId="{CB41F0C8-1F6B-45B4-B148-A4E6102836D5}" type="presParOf" srcId="{02CFF303-8324-4E41-9FCD-ECF178390BB4}" destId="{05901C7C-B7BF-4772-9D7A-57BEE07C6CE9}" srcOrd="9" destOrd="0" presId="urn:microsoft.com/office/officeart/2005/8/layout/process1"/>
    <dgm:cxn modelId="{44D1BA36-C450-4B77-A6AB-C4ED9147EE8C}" type="presParOf" srcId="{05901C7C-B7BF-4772-9D7A-57BEE07C6CE9}" destId="{25B80509-96C8-458B-A21A-F3D7C4A25547}" srcOrd="0" destOrd="0" presId="urn:microsoft.com/office/officeart/2005/8/layout/process1"/>
    <dgm:cxn modelId="{902F3A2E-A94D-49D0-90A7-9E8BD8447BC2}" type="presParOf" srcId="{02CFF303-8324-4E41-9FCD-ECF178390BB4}" destId="{389F723E-2623-40C7-8DFB-53CB64424A54}" srcOrd="10" destOrd="0" presId="urn:microsoft.com/office/officeart/2005/8/layout/process1"/>
    <dgm:cxn modelId="{EFD0B156-09AC-4157-B4DA-B1D449171EB9}" type="presParOf" srcId="{02CFF303-8324-4E41-9FCD-ECF178390BB4}" destId="{F63A13F3-61E0-4A0A-ABEE-264ECA2D0E35}" srcOrd="11" destOrd="0" presId="urn:microsoft.com/office/officeart/2005/8/layout/process1"/>
    <dgm:cxn modelId="{28BD82A0-738E-4377-B25E-188AA4D1D663}" type="presParOf" srcId="{F63A13F3-61E0-4A0A-ABEE-264ECA2D0E35}" destId="{10082680-C247-4D50-92A2-4ABDD693FC97}" srcOrd="0" destOrd="0" presId="urn:microsoft.com/office/officeart/2005/8/layout/process1"/>
    <dgm:cxn modelId="{54BCB1E9-1F97-410B-B3A0-59473D1D301D}" type="presParOf" srcId="{02CFF303-8324-4E41-9FCD-ECF178390BB4}" destId="{5537669B-B534-4562-9FE8-A6437A7B3084}" srcOrd="12" destOrd="0" presId="urn:microsoft.com/office/officeart/2005/8/layout/process1"/>
    <dgm:cxn modelId="{69BDBA5A-B973-40E3-846C-005378EFFBBB}" type="presParOf" srcId="{02CFF303-8324-4E41-9FCD-ECF178390BB4}" destId="{BEBD65BB-5CCD-41AD-80E3-9D29DD8BE4D3}" srcOrd="13" destOrd="0" presId="urn:microsoft.com/office/officeart/2005/8/layout/process1"/>
    <dgm:cxn modelId="{F1543942-1191-41BF-B084-048BE37FE0C1}" type="presParOf" srcId="{BEBD65BB-5CCD-41AD-80E3-9D29DD8BE4D3}" destId="{695E90BC-E41C-49C9-A956-31C07E10423C}" srcOrd="0" destOrd="0" presId="urn:microsoft.com/office/officeart/2005/8/layout/process1"/>
    <dgm:cxn modelId="{F39D825F-04BD-485E-BDE0-90DAAAE135D3}" type="presParOf" srcId="{02CFF303-8324-4E41-9FCD-ECF178390BB4}" destId="{E3F53229-D995-40E7-BA95-7D21D1C12E38}" srcOrd="14" destOrd="0" presId="urn:microsoft.com/office/officeart/2005/8/layout/process1"/>
    <dgm:cxn modelId="{B5CFF01B-7A16-4837-977D-A1EA15C8F49E}" type="presParOf" srcId="{02CFF303-8324-4E41-9FCD-ECF178390BB4}" destId="{5DA69158-6245-4F3E-854A-479DCE8559CF}" srcOrd="15" destOrd="0" presId="urn:microsoft.com/office/officeart/2005/8/layout/process1"/>
    <dgm:cxn modelId="{95B22055-824C-4851-80ED-06870FF89223}" type="presParOf" srcId="{5DA69158-6245-4F3E-854A-479DCE8559CF}" destId="{93F83A71-DD5A-42C2-87EB-80019C812602}" srcOrd="0" destOrd="0" presId="urn:microsoft.com/office/officeart/2005/8/layout/process1"/>
    <dgm:cxn modelId="{54B53857-71A5-45AB-BE05-560FE7EB94B6}" type="presParOf" srcId="{02CFF303-8324-4E41-9FCD-ECF178390BB4}" destId="{82B3B3C1-D831-49B3-A3BF-6BCCCA0AE1E7}" srcOrd="16" destOrd="0" presId="urn:microsoft.com/office/officeart/2005/8/layout/process1"/>
    <dgm:cxn modelId="{CC5A4A31-4E32-4534-93B8-679806EF858F}" type="presParOf" srcId="{02CFF303-8324-4E41-9FCD-ECF178390BB4}" destId="{4D7B624A-FFE6-4D2F-9BCF-5C0909FAD8D5}" srcOrd="17" destOrd="0" presId="urn:microsoft.com/office/officeart/2005/8/layout/process1"/>
    <dgm:cxn modelId="{E634ECFC-2258-45C3-A77E-6717A591817A}" type="presParOf" srcId="{4D7B624A-FFE6-4D2F-9BCF-5C0909FAD8D5}" destId="{26559DA5-340D-4D47-B049-4C24B5E9638D}" srcOrd="0" destOrd="0" presId="urn:microsoft.com/office/officeart/2005/8/layout/process1"/>
    <dgm:cxn modelId="{69CA5F15-FCF3-418B-A4DA-42F349E3C0AF}" type="presParOf" srcId="{02CFF303-8324-4E41-9FCD-ECF178390BB4}" destId="{6918E014-0751-4135-9CBC-AD08302FE8E2}" srcOrd="18" destOrd="0" presId="urn:microsoft.com/office/officeart/2005/8/layout/process1"/>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9551"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Info / veiledning </a:t>
          </a:r>
        </a:p>
      </dsp:txBody>
      <dsp:txXfrm>
        <a:off x="19594" y="10043"/>
        <a:ext cx="877781" cy="322813"/>
      </dsp:txXfrm>
    </dsp:sp>
    <dsp:sp modelId="{CB6CBA1E-7E88-4452-AF16-B64A9ADA9C0F}">
      <dsp:nvSpPr>
        <dsp:cNvPr id="0" name=""/>
        <dsp:cNvSpPr/>
      </dsp:nvSpPr>
      <dsp:spPr>
        <a:xfrm>
          <a:off x="997205"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997205" y="104647"/>
        <a:ext cx="133243" cy="133603"/>
      </dsp:txXfrm>
    </dsp:sp>
    <dsp:sp modelId="{FEE38F2D-7760-46E4-904A-0A63F7BB7AB5}">
      <dsp:nvSpPr>
        <dsp:cNvPr id="0" name=""/>
        <dsp:cNvSpPr/>
      </dsp:nvSpPr>
      <dsp:spPr>
        <a:xfrm>
          <a:off x="1266565"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Grunndata</a:t>
          </a:r>
        </a:p>
      </dsp:txBody>
      <dsp:txXfrm>
        <a:off x="1276608" y="10043"/>
        <a:ext cx="877781" cy="322813"/>
      </dsp:txXfrm>
    </dsp:sp>
    <dsp:sp modelId="{D38968A4-552C-4E9A-8E2D-F010003F4048}">
      <dsp:nvSpPr>
        <dsp:cNvPr id="0" name=""/>
        <dsp:cNvSpPr/>
      </dsp:nvSpPr>
      <dsp:spPr>
        <a:xfrm>
          <a:off x="2254220"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2254220" y="104647"/>
        <a:ext cx="133243" cy="133603"/>
      </dsp:txXfrm>
    </dsp:sp>
    <dsp:sp modelId="{900F16D6-B75A-433C-9273-80F4B7A4BF12}">
      <dsp:nvSpPr>
        <dsp:cNvPr id="0" name=""/>
        <dsp:cNvSpPr/>
      </dsp:nvSpPr>
      <dsp:spPr>
        <a:xfrm>
          <a:off x="2523580"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Tiltaks-bibliotek</a:t>
          </a:r>
        </a:p>
      </dsp:txBody>
      <dsp:txXfrm>
        <a:off x="2533623" y="10043"/>
        <a:ext cx="877781" cy="322813"/>
      </dsp:txXfrm>
    </dsp:sp>
    <dsp:sp modelId="{B3AA4894-92EE-483F-9D96-E21AF0E38747}">
      <dsp:nvSpPr>
        <dsp:cNvPr id="0" name=""/>
        <dsp:cNvSpPr/>
      </dsp:nvSpPr>
      <dsp:spPr>
        <a:xfrm>
          <a:off x="3511234"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3511234" y="104647"/>
        <a:ext cx="133243" cy="133603"/>
      </dsp:txXfrm>
    </dsp:sp>
    <dsp:sp modelId="{765A33E5-6B9F-424B-B820-F99EB2AA65C9}">
      <dsp:nvSpPr>
        <dsp:cNvPr id="0" name=""/>
        <dsp:cNvSpPr/>
      </dsp:nvSpPr>
      <dsp:spPr>
        <a:xfrm>
          <a:off x="3780595"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Tiltak tabell 1</a:t>
          </a:r>
        </a:p>
      </dsp:txBody>
      <dsp:txXfrm>
        <a:off x="3790638" y="10043"/>
        <a:ext cx="877781" cy="322813"/>
      </dsp:txXfrm>
    </dsp:sp>
    <dsp:sp modelId="{16B4AA24-AF88-4831-AC16-C69126B18914}">
      <dsp:nvSpPr>
        <dsp:cNvPr id="0" name=""/>
        <dsp:cNvSpPr/>
      </dsp:nvSpPr>
      <dsp:spPr>
        <a:xfrm>
          <a:off x="4768249"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4768249" y="104647"/>
        <a:ext cx="133243" cy="133603"/>
      </dsp:txXfrm>
    </dsp:sp>
    <dsp:sp modelId="{AD679852-8038-4011-A058-D89047A1B5FC}">
      <dsp:nvSpPr>
        <dsp:cNvPr id="0" name=""/>
        <dsp:cNvSpPr/>
      </dsp:nvSpPr>
      <dsp:spPr>
        <a:xfrm>
          <a:off x="5037609"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Tiltak tabell 2</a:t>
          </a:r>
        </a:p>
      </dsp:txBody>
      <dsp:txXfrm>
        <a:off x="5047652" y="10043"/>
        <a:ext cx="877781" cy="322813"/>
      </dsp:txXfrm>
    </dsp:sp>
    <dsp:sp modelId="{05901C7C-B7BF-4772-9D7A-57BEE07C6CE9}">
      <dsp:nvSpPr>
        <dsp:cNvPr id="0" name=""/>
        <dsp:cNvSpPr/>
      </dsp:nvSpPr>
      <dsp:spPr>
        <a:xfrm>
          <a:off x="6025264"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6025264" y="104647"/>
        <a:ext cx="133243" cy="133603"/>
      </dsp:txXfrm>
    </dsp:sp>
    <dsp:sp modelId="{389F723E-2623-40C7-8DFB-53CB64424A54}">
      <dsp:nvSpPr>
        <dsp:cNvPr id="0" name=""/>
        <dsp:cNvSpPr/>
      </dsp:nvSpPr>
      <dsp:spPr>
        <a:xfrm>
          <a:off x="6294624"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Tiltak tabell 3</a:t>
          </a:r>
        </a:p>
      </dsp:txBody>
      <dsp:txXfrm>
        <a:off x="6304667" y="10043"/>
        <a:ext cx="877781" cy="322813"/>
      </dsp:txXfrm>
    </dsp:sp>
    <dsp:sp modelId="{F63A13F3-61E0-4A0A-ABEE-264ECA2D0E35}">
      <dsp:nvSpPr>
        <dsp:cNvPr id="0" name=""/>
        <dsp:cNvSpPr/>
      </dsp:nvSpPr>
      <dsp:spPr>
        <a:xfrm>
          <a:off x="7282278"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7282278" y="104647"/>
        <a:ext cx="133243" cy="133603"/>
      </dsp:txXfrm>
    </dsp:sp>
    <dsp:sp modelId="{5537669B-B534-4562-9FE8-A6437A7B3084}">
      <dsp:nvSpPr>
        <dsp:cNvPr id="0" name=""/>
        <dsp:cNvSpPr/>
      </dsp:nvSpPr>
      <dsp:spPr>
        <a:xfrm>
          <a:off x="7551639"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Samlett alle tiltak </a:t>
          </a:r>
        </a:p>
      </dsp:txBody>
      <dsp:txXfrm>
        <a:off x="7561682" y="10043"/>
        <a:ext cx="877781" cy="322813"/>
      </dsp:txXfrm>
    </dsp:sp>
    <dsp:sp modelId="{BEBD65BB-5CCD-41AD-80E3-9D29DD8BE4D3}">
      <dsp:nvSpPr>
        <dsp:cNvPr id="0" name=""/>
        <dsp:cNvSpPr/>
      </dsp:nvSpPr>
      <dsp:spPr>
        <a:xfrm>
          <a:off x="8539293"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8539293" y="104647"/>
        <a:ext cx="133243" cy="133603"/>
      </dsp:txXfrm>
    </dsp:sp>
    <dsp:sp modelId="{E3F53229-D995-40E7-BA95-7D21D1C12E38}">
      <dsp:nvSpPr>
        <dsp:cNvPr id="0" name=""/>
        <dsp:cNvSpPr/>
      </dsp:nvSpPr>
      <dsp:spPr>
        <a:xfrm>
          <a:off x="8808653"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Ledig</a:t>
          </a:r>
        </a:p>
      </dsp:txBody>
      <dsp:txXfrm>
        <a:off x="8818696" y="10043"/>
        <a:ext cx="877781" cy="322813"/>
      </dsp:txXfrm>
    </dsp:sp>
    <dsp:sp modelId="{5DA69158-6245-4F3E-854A-479DCE8559CF}">
      <dsp:nvSpPr>
        <dsp:cNvPr id="0" name=""/>
        <dsp:cNvSpPr/>
      </dsp:nvSpPr>
      <dsp:spPr>
        <a:xfrm>
          <a:off x="9796308"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9796308" y="104647"/>
        <a:ext cx="133243" cy="133603"/>
      </dsp:txXfrm>
    </dsp:sp>
    <dsp:sp modelId="{82B3B3C1-D831-49B3-A3BF-6BCCCA0AE1E7}">
      <dsp:nvSpPr>
        <dsp:cNvPr id="0" name=""/>
        <dsp:cNvSpPr/>
      </dsp:nvSpPr>
      <dsp:spPr>
        <a:xfrm>
          <a:off x="10065668" y="0"/>
          <a:ext cx="897867" cy="342899"/>
        </a:xfrm>
        <a:prstGeom prst="roundRect">
          <a:avLst>
            <a:gd name="adj" fmla="val 10000"/>
          </a:avLst>
        </a:prstGeom>
        <a:gradFill rotWithShape="0">
          <a:gsLst>
            <a:gs pos="0">
              <a:schemeClr val="accent6">
                <a:hueOff val="0"/>
                <a:satOff val="0"/>
                <a:lumOff val="0"/>
                <a:alphaOff val="0"/>
                <a:shade val="51000"/>
                <a:satMod val="130000"/>
              </a:schemeClr>
            </a:gs>
            <a:gs pos="80000">
              <a:schemeClr val="accent6">
                <a:hueOff val="0"/>
                <a:satOff val="0"/>
                <a:lumOff val="0"/>
                <a:alphaOff val="0"/>
                <a:shade val="93000"/>
                <a:satMod val="130000"/>
              </a:schemeClr>
            </a:gs>
            <a:gs pos="100000">
              <a:schemeClr val="accent6">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Ledig</a:t>
          </a:r>
        </a:p>
      </dsp:txBody>
      <dsp:txXfrm>
        <a:off x="10075711" y="10043"/>
        <a:ext cx="877781" cy="322813"/>
      </dsp:txXfrm>
    </dsp:sp>
    <dsp:sp modelId="{4D7B624A-FFE6-4D2F-9BCF-5C0909FAD8D5}">
      <dsp:nvSpPr>
        <dsp:cNvPr id="0" name=""/>
        <dsp:cNvSpPr/>
      </dsp:nvSpPr>
      <dsp:spPr>
        <a:xfrm>
          <a:off x="11053322" y="60113"/>
          <a:ext cx="190347" cy="22267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endParaRPr>
        </a:p>
      </dsp:txBody>
      <dsp:txXfrm>
        <a:off x="11053322" y="104647"/>
        <a:ext cx="133243" cy="133603"/>
      </dsp:txXfrm>
    </dsp:sp>
    <dsp:sp modelId="{6918E014-0751-4135-9CBC-AD08302FE8E2}">
      <dsp:nvSpPr>
        <dsp:cNvPr id="0" name=""/>
        <dsp:cNvSpPr/>
      </dsp:nvSpPr>
      <dsp:spPr>
        <a:xfrm>
          <a:off x="11322683" y="0"/>
          <a:ext cx="897867" cy="342899"/>
        </a:xfrm>
        <a:prstGeom prst="roundRect">
          <a:avLst>
            <a:gd name="adj" fmla="val 10000"/>
          </a:avLst>
        </a:prstGeom>
        <a:solidFill>
          <a:schemeClr val="accent3"/>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nb-NO" sz="1100" b="1" kern="1200">
              <a:solidFill>
                <a:sysClr val="windowText" lastClr="000000"/>
              </a:solidFill>
              <a:latin typeface="Times New Roman" pitchFamily="18" charset="0"/>
              <a:cs typeface="Times New Roman" pitchFamily="18" charset="0"/>
            </a:rPr>
            <a:t>ENØK ANALYSE</a:t>
          </a:r>
        </a:p>
      </dsp:txBody>
      <dsp:txXfrm>
        <a:off x="11332726" y="10043"/>
        <a:ext cx="877781" cy="32281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7606"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Info om ark</a:t>
          </a:r>
        </a:p>
      </dsp:txBody>
      <dsp:txXfrm>
        <a:off x="14580" y="6974"/>
        <a:ext cx="701059" cy="224176"/>
      </dsp:txXfrm>
    </dsp:sp>
    <dsp:sp modelId="{CB6CBA1E-7E88-4452-AF16-B64A9ADA9C0F}">
      <dsp:nvSpPr>
        <dsp:cNvPr id="0" name=""/>
        <dsp:cNvSpPr/>
      </dsp:nvSpPr>
      <dsp:spPr>
        <a:xfrm>
          <a:off x="794114"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94114" y="65865"/>
        <a:ext cx="106107" cy="106393"/>
      </dsp:txXfrm>
    </dsp:sp>
    <dsp:sp modelId="{FEE38F2D-7760-46E4-904A-0A63F7BB7AB5}">
      <dsp:nvSpPr>
        <dsp:cNvPr id="0" name=""/>
        <dsp:cNvSpPr/>
      </dsp:nvSpPr>
      <dsp:spPr>
        <a:xfrm>
          <a:off x="1008616"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Grunndata</a:t>
          </a:r>
        </a:p>
      </dsp:txBody>
      <dsp:txXfrm>
        <a:off x="1015590" y="6974"/>
        <a:ext cx="701059" cy="224176"/>
      </dsp:txXfrm>
    </dsp:sp>
    <dsp:sp modelId="{D38968A4-552C-4E9A-8E2D-F010003F4048}">
      <dsp:nvSpPr>
        <dsp:cNvPr id="0" name=""/>
        <dsp:cNvSpPr/>
      </dsp:nvSpPr>
      <dsp:spPr>
        <a:xfrm>
          <a:off x="1795124"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1795124" y="65865"/>
        <a:ext cx="106107" cy="106393"/>
      </dsp:txXfrm>
    </dsp:sp>
    <dsp:sp modelId="{900F16D6-B75A-433C-9273-80F4B7A4BF12}">
      <dsp:nvSpPr>
        <dsp:cNvPr id="0" name=""/>
        <dsp:cNvSpPr/>
      </dsp:nvSpPr>
      <dsp:spPr>
        <a:xfrm>
          <a:off x="2009627"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Vurderte tiltak</a:t>
          </a:r>
        </a:p>
      </dsp:txBody>
      <dsp:txXfrm>
        <a:off x="2016601" y="6974"/>
        <a:ext cx="701059" cy="224176"/>
      </dsp:txXfrm>
    </dsp:sp>
    <dsp:sp modelId="{B3AA4894-92EE-483F-9D96-E21AF0E38747}">
      <dsp:nvSpPr>
        <dsp:cNvPr id="0" name=""/>
        <dsp:cNvSpPr/>
      </dsp:nvSpPr>
      <dsp:spPr>
        <a:xfrm>
          <a:off x="2796135"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2796135" y="65865"/>
        <a:ext cx="106107" cy="106393"/>
      </dsp:txXfrm>
    </dsp:sp>
    <dsp:sp modelId="{765A33E5-6B9F-424B-B820-F99EB2AA65C9}">
      <dsp:nvSpPr>
        <dsp:cNvPr id="0" name=""/>
        <dsp:cNvSpPr/>
      </dsp:nvSpPr>
      <dsp:spPr>
        <a:xfrm>
          <a:off x="3010637"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1</a:t>
          </a:r>
        </a:p>
      </dsp:txBody>
      <dsp:txXfrm>
        <a:off x="3017611" y="6974"/>
        <a:ext cx="701059" cy="224176"/>
      </dsp:txXfrm>
    </dsp:sp>
    <dsp:sp modelId="{16B4AA24-AF88-4831-AC16-C69126B18914}">
      <dsp:nvSpPr>
        <dsp:cNvPr id="0" name=""/>
        <dsp:cNvSpPr/>
      </dsp:nvSpPr>
      <dsp:spPr>
        <a:xfrm>
          <a:off x="3797145"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3797145" y="65865"/>
        <a:ext cx="106107" cy="106393"/>
      </dsp:txXfrm>
    </dsp:sp>
    <dsp:sp modelId="{AD679852-8038-4011-A058-D89047A1B5FC}">
      <dsp:nvSpPr>
        <dsp:cNvPr id="0" name=""/>
        <dsp:cNvSpPr/>
      </dsp:nvSpPr>
      <dsp:spPr>
        <a:xfrm>
          <a:off x="4011648"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2</a:t>
          </a:r>
        </a:p>
      </dsp:txBody>
      <dsp:txXfrm>
        <a:off x="4018622" y="6974"/>
        <a:ext cx="701059" cy="224176"/>
      </dsp:txXfrm>
    </dsp:sp>
    <dsp:sp modelId="{05901C7C-B7BF-4772-9D7A-57BEE07C6CE9}">
      <dsp:nvSpPr>
        <dsp:cNvPr id="0" name=""/>
        <dsp:cNvSpPr/>
      </dsp:nvSpPr>
      <dsp:spPr>
        <a:xfrm>
          <a:off x="4798156"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4798156" y="65865"/>
        <a:ext cx="106107" cy="106393"/>
      </dsp:txXfrm>
    </dsp:sp>
    <dsp:sp modelId="{389F723E-2623-40C7-8DFB-53CB64424A54}">
      <dsp:nvSpPr>
        <dsp:cNvPr id="0" name=""/>
        <dsp:cNvSpPr/>
      </dsp:nvSpPr>
      <dsp:spPr>
        <a:xfrm>
          <a:off x="5012658"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3</a:t>
          </a:r>
        </a:p>
      </dsp:txBody>
      <dsp:txXfrm>
        <a:off x="5019632" y="6974"/>
        <a:ext cx="701059" cy="224176"/>
      </dsp:txXfrm>
    </dsp:sp>
    <dsp:sp modelId="{F63A13F3-61E0-4A0A-ABEE-264ECA2D0E35}">
      <dsp:nvSpPr>
        <dsp:cNvPr id="0" name=""/>
        <dsp:cNvSpPr/>
      </dsp:nvSpPr>
      <dsp:spPr>
        <a:xfrm>
          <a:off x="5799166"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5799166" y="65865"/>
        <a:ext cx="106107" cy="106393"/>
      </dsp:txXfrm>
    </dsp:sp>
    <dsp:sp modelId="{5537669B-B534-4562-9FE8-A6437A7B3084}">
      <dsp:nvSpPr>
        <dsp:cNvPr id="0" name=""/>
        <dsp:cNvSpPr/>
      </dsp:nvSpPr>
      <dsp:spPr>
        <a:xfrm>
          <a:off x="6013668"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4</a:t>
          </a:r>
        </a:p>
      </dsp:txBody>
      <dsp:txXfrm>
        <a:off x="6020642" y="6974"/>
        <a:ext cx="701059" cy="224176"/>
      </dsp:txXfrm>
    </dsp:sp>
    <dsp:sp modelId="{BEBD65BB-5CCD-41AD-80E3-9D29DD8BE4D3}">
      <dsp:nvSpPr>
        <dsp:cNvPr id="0" name=""/>
        <dsp:cNvSpPr/>
      </dsp:nvSpPr>
      <dsp:spPr>
        <a:xfrm>
          <a:off x="6800177"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6800177" y="65865"/>
        <a:ext cx="106107" cy="106393"/>
      </dsp:txXfrm>
    </dsp:sp>
    <dsp:sp modelId="{E3F53229-D995-40E7-BA95-7D21D1C12E38}">
      <dsp:nvSpPr>
        <dsp:cNvPr id="0" name=""/>
        <dsp:cNvSpPr/>
      </dsp:nvSpPr>
      <dsp:spPr>
        <a:xfrm>
          <a:off x="7014679"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5</a:t>
          </a:r>
        </a:p>
      </dsp:txBody>
      <dsp:txXfrm>
        <a:off x="7021653" y="6974"/>
        <a:ext cx="701059" cy="224176"/>
      </dsp:txXfrm>
    </dsp:sp>
    <dsp:sp modelId="{5DA69158-6245-4F3E-854A-479DCE8559CF}">
      <dsp:nvSpPr>
        <dsp:cNvPr id="0" name=""/>
        <dsp:cNvSpPr/>
      </dsp:nvSpPr>
      <dsp:spPr>
        <a:xfrm>
          <a:off x="7801187"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801187" y="65865"/>
        <a:ext cx="106107" cy="106393"/>
      </dsp:txXfrm>
    </dsp:sp>
    <dsp:sp modelId="{82B3B3C1-D831-49B3-A3BF-6BCCCA0AE1E7}">
      <dsp:nvSpPr>
        <dsp:cNvPr id="0" name=""/>
        <dsp:cNvSpPr/>
      </dsp:nvSpPr>
      <dsp:spPr>
        <a:xfrm>
          <a:off x="8015689"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6</a:t>
          </a:r>
        </a:p>
      </dsp:txBody>
      <dsp:txXfrm>
        <a:off x="8022663" y="6974"/>
        <a:ext cx="701059" cy="224176"/>
      </dsp:txXfrm>
    </dsp:sp>
    <dsp:sp modelId="{4D7B624A-FFE6-4D2F-9BCF-5C0909FAD8D5}">
      <dsp:nvSpPr>
        <dsp:cNvPr id="0" name=""/>
        <dsp:cNvSpPr/>
      </dsp:nvSpPr>
      <dsp:spPr>
        <a:xfrm>
          <a:off x="8802198"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8802198" y="65865"/>
        <a:ext cx="106107" cy="106393"/>
      </dsp:txXfrm>
    </dsp:sp>
    <dsp:sp modelId="{6918E014-0751-4135-9CBC-AD08302FE8E2}">
      <dsp:nvSpPr>
        <dsp:cNvPr id="0" name=""/>
        <dsp:cNvSpPr/>
      </dsp:nvSpPr>
      <dsp:spPr>
        <a:xfrm>
          <a:off x="9016700" y="0"/>
          <a:ext cx="715007" cy="238124"/>
        </a:xfrm>
        <a:prstGeom prst="roundRect">
          <a:avLst>
            <a:gd name="adj" fmla="val 10000"/>
          </a:avLst>
        </a:prstGeom>
        <a:solidFill>
          <a:srgbClr val="9BBB59"/>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ENØK ANALYSE</a:t>
          </a:r>
        </a:p>
      </dsp:txBody>
      <dsp:txXfrm>
        <a:off x="9023674" y="6974"/>
        <a:ext cx="701059" cy="22417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7594"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Info om ark</a:t>
          </a:r>
        </a:p>
      </dsp:txBody>
      <dsp:txXfrm>
        <a:off x="14568" y="6974"/>
        <a:ext cx="700010" cy="224176"/>
      </dsp:txXfrm>
    </dsp:sp>
    <dsp:sp modelId="{CB6CBA1E-7E88-4452-AF16-B64A9ADA9C0F}">
      <dsp:nvSpPr>
        <dsp:cNvPr id="0" name=""/>
        <dsp:cNvSpPr/>
      </dsp:nvSpPr>
      <dsp:spPr>
        <a:xfrm>
          <a:off x="792949"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92949" y="65943"/>
        <a:ext cx="105951" cy="106237"/>
      </dsp:txXfrm>
    </dsp:sp>
    <dsp:sp modelId="{FEE38F2D-7760-46E4-904A-0A63F7BB7AB5}">
      <dsp:nvSpPr>
        <dsp:cNvPr id="0" name=""/>
        <dsp:cNvSpPr/>
      </dsp:nvSpPr>
      <dsp:spPr>
        <a:xfrm>
          <a:off x="1007136"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Grunndata</a:t>
          </a:r>
        </a:p>
      </dsp:txBody>
      <dsp:txXfrm>
        <a:off x="1014110" y="6974"/>
        <a:ext cx="700010" cy="224176"/>
      </dsp:txXfrm>
    </dsp:sp>
    <dsp:sp modelId="{D38968A4-552C-4E9A-8E2D-F010003F4048}">
      <dsp:nvSpPr>
        <dsp:cNvPr id="0" name=""/>
        <dsp:cNvSpPr/>
      </dsp:nvSpPr>
      <dsp:spPr>
        <a:xfrm>
          <a:off x="1792491"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1792491" y="65943"/>
        <a:ext cx="105951" cy="106237"/>
      </dsp:txXfrm>
    </dsp:sp>
    <dsp:sp modelId="{900F16D6-B75A-433C-9273-80F4B7A4BF12}">
      <dsp:nvSpPr>
        <dsp:cNvPr id="0" name=""/>
        <dsp:cNvSpPr/>
      </dsp:nvSpPr>
      <dsp:spPr>
        <a:xfrm>
          <a:off x="2006678"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Vurderte tiltak</a:t>
          </a:r>
        </a:p>
      </dsp:txBody>
      <dsp:txXfrm>
        <a:off x="2013652" y="6974"/>
        <a:ext cx="700010" cy="224176"/>
      </dsp:txXfrm>
    </dsp:sp>
    <dsp:sp modelId="{B3AA4894-92EE-483F-9D96-E21AF0E38747}">
      <dsp:nvSpPr>
        <dsp:cNvPr id="0" name=""/>
        <dsp:cNvSpPr/>
      </dsp:nvSpPr>
      <dsp:spPr>
        <a:xfrm>
          <a:off x="2792033"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2792033" y="65943"/>
        <a:ext cx="105951" cy="106237"/>
      </dsp:txXfrm>
    </dsp:sp>
    <dsp:sp modelId="{765A33E5-6B9F-424B-B820-F99EB2AA65C9}">
      <dsp:nvSpPr>
        <dsp:cNvPr id="0" name=""/>
        <dsp:cNvSpPr/>
      </dsp:nvSpPr>
      <dsp:spPr>
        <a:xfrm>
          <a:off x="3006220"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1</a:t>
          </a:r>
        </a:p>
      </dsp:txBody>
      <dsp:txXfrm>
        <a:off x="3013194" y="6974"/>
        <a:ext cx="700010" cy="224176"/>
      </dsp:txXfrm>
    </dsp:sp>
    <dsp:sp modelId="{16B4AA24-AF88-4831-AC16-C69126B18914}">
      <dsp:nvSpPr>
        <dsp:cNvPr id="0" name=""/>
        <dsp:cNvSpPr/>
      </dsp:nvSpPr>
      <dsp:spPr>
        <a:xfrm>
          <a:off x="3791575"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3791575" y="65943"/>
        <a:ext cx="105951" cy="106237"/>
      </dsp:txXfrm>
    </dsp:sp>
    <dsp:sp modelId="{AD679852-8038-4011-A058-D89047A1B5FC}">
      <dsp:nvSpPr>
        <dsp:cNvPr id="0" name=""/>
        <dsp:cNvSpPr/>
      </dsp:nvSpPr>
      <dsp:spPr>
        <a:xfrm>
          <a:off x="4005762"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2</a:t>
          </a:r>
        </a:p>
      </dsp:txBody>
      <dsp:txXfrm>
        <a:off x="4012736" y="6974"/>
        <a:ext cx="700010" cy="224176"/>
      </dsp:txXfrm>
    </dsp:sp>
    <dsp:sp modelId="{05901C7C-B7BF-4772-9D7A-57BEE07C6CE9}">
      <dsp:nvSpPr>
        <dsp:cNvPr id="0" name=""/>
        <dsp:cNvSpPr/>
      </dsp:nvSpPr>
      <dsp:spPr>
        <a:xfrm>
          <a:off x="4791117"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4791117" y="65943"/>
        <a:ext cx="105951" cy="106237"/>
      </dsp:txXfrm>
    </dsp:sp>
    <dsp:sp modelId="{389F723E-2623-40C7-8DFB-53CB64424A54}">
      <dsp:nvSpPr>
        <dsp:cNvPr id="0" name=""/>
        <dsp:cNvSpPr/>
      </dsp:nvSpPr>
      <dsp:spPr>
        <a:xfrm>
          <a:off x="5005304"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3</a:t>
          </a:r>
        </a:p>
      </dsp:txBody>
      <dsp:txXfrm>
        <a:off x="5012278" y="6974"/>
        <a:ext cx="700010" cy="224176"/>
      </dsp:txXfrm>
    </dsp:sp>
    <dsp:sp modelId="{F63A13F3-61E0-4A0A-ABEE-264ECA2D0E35}">
      <dsp:nvSpPr>
        <dsp:cNvPr id="0" name=""/>
        <dsp:cNvSpPr/>
      </dsp:nvSpPr>
      <dsp:spPr>
        <a:xfrm>
          <a:off x="5790659"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5790659" y="65943"/>
        <a:ext cx="105951" cy="106237"/>
      </dsp:txXfrm>
    </dsp:sp>
    <dsp:sp modelId="{5537669B-B534-4562-9FE8-A6437A7B3084}">
      <dsp:nvSpPr>
        <dsp:cNvPr id="0" name=""/>
        <dsp:cNvSpPr/>
      </dsp:nvSpPr>
      <dsp:spPr>
        <a:xfrm>
          <a:off x="6004846"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4</a:t>
          </a:r>
        </a:p>
      </dsp:txBody>
      <dsp:txXfrm>
        <a:off x="6011820" y="6974"/>
        <a:ext cx="700010" cy="224176"/>
      </dsp:txXfrm>
    </dsp:sp>
    <dsp:sp modelId="{BEBD65BB-5CCD-41AD-80E3-9D29DD8BE4D3}">
      <dsp:nvSpPr>
        <dsp:cNvPr id="0" name=""/>
        <dsp:cNvSpPr/>
      </dsp:nvSpPr>
      <dsp:spPr>
        <a:xfrm>
          <a:off x="6790201"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6790201" y="65943"/>
        <a:ext cx="105951" cy="106237"/>
      </dsp:txXfrm>
    </dsp:sp>
    <dsp:sp modelId="{E3F53229-D995-40E7-BA95-7D21D1C12E38}">
      <dsp:nvSpPr>
        <dsp:cNvPr id="0" name=""/>
        <dsp:cNvSpPr/>
      </dsp:nvSpPr>
      <dsp:spPr>
        <a:xfrm>
          <a:off x="7004388"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5</a:t>
          </a:r>
        </a:p>
      </dsp:txBody>
      <dsp:txXfrm>
        <a:off x="7011362" y="6974"/>
        <a:ext cx="700010" cy="224176"/>
      </dsp:txXfrm>
    </dsp:sp>
    <dsp:sp modelId="{5DA69158-6245-4F3E-854A-479DCE8559CF}">
      <dsp:nvSpPr>
        <dsp:cNvPr id="0" name=""/>
        <dsp:cNvSpPr/>
      </dsp:nvSpPr>
      <dsp:spPr>
        <a:xfrm>
          <a:off x="7789743"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789743" y="65943"/>
        <a:ext cx="105951" cy="106237"/>
      </dsp:txXfrm>
    </dsp:sp>
    <dsp:sp modelId="{82B3B3C1-D831-49B3-A3BF-6BCCCA0AE1E7}">
      <dsp:nvSpPr>
        <dsp:cNvPr id="0" name=""/>
        <dsp:cNvSpPr/>
      </dsp:nvSpPr>
      <dsp:spPr>
        <a:xfrm>
          <a:off x="8003930"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6</a:t>
          </a:r>
        </a:p>
      </dsp:txBody>
      <dsp:txXfrm>
        <a:off x="8010904" y="6974"/>
        <a:ext cx="700010" cy="224176"/>
      </dsp:txXfrm>
    </dsp:sp>
    <dsp:sp modelId="{4D7B624A-FFE6-4D2F-9BCF-5C0909FAD8D5}">
      <dsp:nvSpPr>
        <dsp:cNvPr id="0" name=""/>
        <dsp:cNvSpPr/>
      </dsp:nvSpPr>
      <dsp:spPr>
        <a:xfrm>
          <a:off x="8789284"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8789284" y="65943"/>
        <a:ext cx="105951" cy="106237"/>
      </dsp:txXfrm>
    </dsp:sp>
    <dsp:sp modelId="{6918E014-0751-4135-9CBC-AD08302FE8E2}">
      <dsp:nvSpPr>
        <dsp:cNvPr id="0" name=""/>
        <dsp:cNvSpPr/>
      </dsp:nvSpPr>
      <dsp:spPr>
        <a:xfrm>
          <a:off x="9003472" y="0"/>
          <a:ext cx="713958" cy="238124"/>
        </a:xfrm>
        <a:prstGeom prst="roundRect">
          <a:avLst>
            <a:gd name="adj" fmla="val 10000"/>
          </a:avLst>
        </a:prstGeom>
        <a:solidFill>
          <a:srgbClr val="9BBB59"/>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ENØK ANALYSE</a:t>
          </a:r>
        </a:p>
      </dsp:txBody>
      <dsp:txXfrm>
        <a:off x="9010446" y="6974"/>
        <a:ext cx="700010" cy="224176"/>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7606"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Info om ark</a:t>
          </a:r>
        </a:p>
      </dsp:txBody>
      <dsp:txXfrm>
        <a:off x="14580" y="6974"/>
        <a:ext cx="701059" cy="224176"/>
      </dsp:txXfrm>
    </dsp:sp>
    <dsp:sp modelId="{CB6CBA1E-7E88-4452-AF16-B64A9ADA9C0F}">
      <dsp:nvSpPr>
        <dsp:cNvPr id="0" name=""/>
        <dsp:cNvSpPr/>
      </dsp:nvSpPr>
      <dsp:spPr>
        <a:xfrm>
          <a:off x="794114"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94114" y="65865"/>
        <a:ext cx="106107" cy="106393"/>
      </dsp:txXfrm>
    </dsp:sp>
    <dsp:sp modelId="{FEE38F2D-7760-46E4-904A-0A63F7BB7AB5}">
      <dsp:nvSpPr>
        <dsp:cNvPr id="0" name=""/>
        <dsp:cNvSpPr/>
      </dsp:nvSpPr>
      <dsp:spPr>
        <a:xfrm>
          <a:off x="1008616"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Grunndata</a:t>
          </a:r>
        </a:p>
      </dsp:txBody>
      <dsp:txXfrm>
        <a:off x="1015590" y="6974"/>
        <a:ext cx="701059" cy="224176"/>
      </dsp:txXfrm>
    </dsp:sp>
    <dsp:sp modelId="{D38968A4-552C-4E9A-8E2D-F010003F4048}">
      <dsp:nvSpPr>
        <dsp:cNvPr id="0" name=""/>
        <dsp:cNvSpPr/>
      </dsp:nvSpPr>
      <dsp:spPr>
        <a:xfrm>
          <a:off x="1795124"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1795124" y="65865"/>
        <a:ext cx="106107" cy="106393"/>
      </dsp:txXfrm>
    </dsp:sp>
    <dsp:sp modelId="{900F16D6-B75A-433C-9273-80F4B7A4BF12}">
      <dsp:nvSpPr>
        <dsp:cNvPr id="0" name=""/>
        <dsp:cNvSpPr/>
      </dsp:nvSpPr>
      <dsp:spPr>
        <a:xfrm>
          <a:off x="2009627"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Vurderte tiltak</a:t>
          </a:r>
        </a:p>
      </dsp:txBody>
      <dsp:txXfrm>
        <a:off x="2016601" y="6974"/>
        <a:ext cx="701059" cy="224176"/>
      </dsp:txXfrm>
    </dsp:sp>
    <dsp:sp modelId="{B3AA4894-92EE-483F-9D96-E21AF0E38747}">
      <dsp:nvSpPr>
        <dsp:cNvPr id="0" name=""/>
        <dsp:cNvSpPr/>
      </dsp:nvSpPr>
      <dsp:spPr>
        <a:xfrm>
          <a:off x="2796135"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2796135" y="65865"/>
        <a:ext cx="106107" cy="106393"/>
      </dsp:txXfrm>
    </dsp:sp>
    <dsp:sp modelId="{765A33E5-6B9F-424B-B820-F99EB2AA65C9}">
      <dsp:nvSpPr>
        <dsp:cNvPr id="0" name=""/>
        <dsp:cNvSpPr/>
      </dsp:nvSpPr>
      <dsp:spPr>
        <a:xfrm>
          <a:off x="3010637"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1</a:t>
          </a:r>
        </a:p>
      </dsp:txBody>
      <dsp:txXfrm>
        <a:off x="3017611" y="6974"/>
        <a:ext cx="701059" cy="224176"/>
      </dsp:txXfrm>
    </dsp:sp>
    <dsp:sp modelId="{16B4AA24-AF88-4831-AC16-C69126B18914}">
      <dsp:nvSpPr>
        <dsp:cNvPr id="0" name=""/>
        <dsp:cNvSpPr/>
      </dsp:nvSpPr>
      <dsp:spPr>
        <a:xfrm>
          <a:off x="3797145"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3797145" y="65865"/>
        <a:ext cx="106107" cy="106393"/>
      </dsp:txXfrm>
    </dsp:sp>
    <dsp:sp modelId="{AD679852-8038-4011-A058-D89047A1B5FC}">
      <dsp:nvSpPr>
        <dsp:cNvPr id="0" name=""/>
        <dsp:cNvSpPr/>
      </dsp:nvSpPr>
      <dsp:spPr>
        <a:xfrm>
          <a:off x="4011648"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2</a:t>
          </a:r>
        </a:p>
      </dsp:txBody>
      <dsp:txXfrm>
        <a:off x="4018622" y="6974"/>
        <a:ext cx="701059" cy="224176"/>
      </dsp:txXfrm>
    </dsp:sp>
    <dsp:sp modelId="{05901C7C-B7BF-4772-9D7A-57BEE07C6CE9}">
      <dsp:nvSpPr>
        <dsp:cNvPr id="0" name=""/>
        <dsp:cNvSpPr/>
      </dsp:nvSpPr>
      <dsp:spPr>
        <a:xfrm>
          <a:off x="4798156"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4798156" y="65865"/>
        <a:ext cx="106107" cy="106393"/>
      </dsp:txXfrm>
    </dsp:sp>
    <dsp:sp modelId="{389F723E-2623-40C7-8DFB-53CB64424A54}">
      <dsp:nvSpPr>
        <dsp:cNvPr id="0" name=""/>
        <dsp:cNvSpPr/>
      </dsp:nvSpPr>
      <dsp:spPr>
        <a:xfrm>
          <a:off x="5012658"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3</a:t>
          </a:r>
        </a:p>
      </dsp:txBody>
      <dsp:txXfrm>
        <a:off x="5019632" y="6974"/>
        <a:ext cx="701059" cy="224176"/>
      </dsp:txXfrm>
    </dsp:sp>
    <dsp:sp modelId="{F63A13F3-61E0-4A0A-ABEE-264ECA2D0E35}">
      <dsp:nvSpPr>
        <dsp:cNvPr id="0" name=""/>
        <dsp:cNvSpPr/>
      </dsp:nvSpPr>
      <dsp:spPr>
        <a:xfrm>
          <a:off x="5799166"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5799166" y="65865"/>
        <a:ext cx="106107" cy="106393"/>
      </dsp:txXfrm>
    </dsp:sp>
    <dsp:sp modelId="{5537669B-B534-4562-9FE8-A6437A7B3084}">
      <dsp:nvSpPr>
        <dsp:cNvPr id="0" name=""/>
        <dsp:cNvSpPr/>
      </dsp:nvSpPr>
      <dsp:spPr>
        <a:xfrm>
          <a:off x="6013668"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4</a:t>
          </a:r>
        </a:p>
      </dsp:txBody>
      <dsp:txXfrm>
        <a:off x="6020642" y="6974"/>
        <a:ext cx="701059" cy="224176"/>
      </dsp:txXfrm>
    </dsp:sp>
    <dsp:sp modelId="{BEBD65BB-5CCD-41AD-80E3-9D29DD8BE4D3}">
      <dsp:nvSpPr>
        <dsp:cNvPr id="0" name=""/>
        <dsp:cNvSpPr/>
      </dsp:nvSpPr>
      <dsp:spPr>
        <a:xfrm>
          <a:off x="6800177"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6800177" y="65865"/>
        <a:ext cx="106107" cy="106393"/>
      </dsp:txXfrm>
    </dsp:sp>
    <dsp:sp modelId="{E3F53229-D995-40E7-BA95-7D21D1C12E38}">
      <dsp:nvSpPr>
        <dsp:cNvPr id="0" name=""/>
        <dsp:cNvSpPr/>
      </dsp:nvSpPr>
      <dsp:spPr>
        <a:xfrm>
          <a:off x="7014679"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5</a:t>
          </a:r>
        </a:p>
      </dsp:txBody>
      <dsp:txXfrm>
        <a:off x="7021653" y="6974"/>
        <a:ext cx="701059" cy="224176"/>
      </dsp:txXfrm>
    </dsp:sp>
    <dsp:sp modelId="{5DA69158-6245-4F3E-854A-479DCE8559CF}">
      <dsp:nvSpPr>
        <dsp:cNvPr id="0" name=""/>
        <dsp:cNvSpPr/>
      </dsp:nvSpPr>
      <dsp:spPr>
        <a:xfrm>
          <a:off x="7801187"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801187" y="65865"/>
        <a:ext cx="106107" cy="106393"/>
      </dsp:txXfrm>
    </dsp:sp>
    <dsp:sp modelId="{82B3B3C1-D831-49B3-A3BF-6BCCCA0AE1E7}">
      <dsp:nvSpPr>
        <dsp:cNvPr id="0" name=""/>
        <dsp:cNvSpPr/>
      </dsp:nvSpPr>
      <dsp:spPr>
        <a:xfrm>
          <a:off x="8015689" y="0"/>
          <a:ext cx="715007"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6</a:t>
          </a:r>
        </a:p>
      </dsp:txBody>
      <dsp:txXfrm>
        <a:off x="8022663" y="6974"/>
        <a:ext cx="701059" cy="224176"/>
      </dsp:txXfrm>
    </dsp:sp>
    <dsp:sp modelId="{4D7B624A-FFE6-4D2F-9BCF-5C0909FAD8D5}">
      <dsp:nvSpPr>
        <dsp:cNvPr id="0" name=""/>
        <dsp:cNvSpPr/>
      </dsp:nvSpPr>
      <dsp:spPr>
        <a:xfrm>
          <a:off x="8802198" y="30401"/>
          <a:ext cx="151581" cy="17732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8802198" y="65865"/>
        <a:ext cx="106107" cy="106393"/>
      </dsp:txXfrm>
    </dsp:sp>
    <dsp:sp modelId="{6918E014-0751-4135-9CBC-AD08302FE8E2}">
      <dsp:nvSpPr>
        <dsp:cNvPr id="0" name=""/>
        <dsp:cNvSpPr/>
      </dsp:nvSpPr>
      <dsp:spPr>
        <a:xfrm>
          <a:off x="9016700" y="0"/>
          <a:ext cx="715007" cy="238124"/>
        </a:xfrm>
        <a:prstGeom prst="roundRect">
          <a:avLst>
            <a:gd name="adj" fmla="val 10000"/>
          </a:avLst>
        </a:prstGeom>
        <a:solidFill>
          <a:srgbClr val="9BBB59"/>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ENØK ANALYSE</a:t>
          </a:r>
        </a:p>
      </dsp:txBody>
      <dsp:txXfrm>
        <a:off x="9023674" y="6974"/>
        <a:ext cx="701059" cy="224176"/>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7241"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Info om ark</a:t>
          </a:r>
        </a:p>
      </dsp:txBody>
      <dsp:txXfrm>
        <a:off x="14215" y="6974"/>
        <a:ext cx="666795" cy="224176"/>
      </dsp:txXfrm>
    </dsp:sp>
    <dsp:sp modelId="{CB6CBA1E-7E88-4452-AF16-B64A9ADA9C0F}">
      <dsp:nvSpPr>
        <dsp:cNvPr id="0" name=""/>
        <dsp:cNvSpPr/>
      </dsp:nvSpPr>
      <dsp:spPr>
        <a:xfrm>
          <a:off x="756058"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56058" y="68414"/>
        <a:ext cx="101022" cy="101294"/>
      </dsp:txXfrm>
    </dsp:sp>
    <dsp:sp modelId="{FEE38F2D-7760-46E4-904A-0A63F7BB7AB5}">
      <dsp:nvSpPr>
        <dsp:cNvPr id="0" name=""/>
        <dsp:cNvSpPr/>
      </dsp:nvSpPr>
      <dsp:spPr>
        <a:xfrm>
          <a:off x="960281"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Grunndata</a:t>
          </a:r>
        </a:p>
      </dsp:txBody>
      <dsp:txXfrm>
        <a:off x="967255" y="6974"/>
        <a:ext cx="666795" cy="224176"/>
      </dsp:txXfrm>
    </dsp:sp>
    <dsp:sp modelId="{D38968A4-552C-4E9A-8E2D-F010003F4048}">
      <dsp:nvSpPr>
        <dsp:cNvPr id="0" name=""/>
        <dsp:cNvSpPr/>
      </dsp:nvSpPr>
      <dsp:spPr>
        <a:xfrm>
          <a:off x="1709099"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1709099" y="68414"/>
        <a:ext cx="101022" cy="101294"/>
      </dsp:txXfrm>
    </dsp:sp>
    <dsp:sp modelId="{900F16D6-B75A-433C-9273-80F4B7A4BF12}">
      <dsp:nvSpPr>
        <dsp:cNvPr id="0" name=""/>
        <dsp:cNvSpPr/>
      </dsp:nvSpPr>
      <dsp:spPr>
        <a:xfrm>
          <a:off x="1913322"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Vurderte tiltak</a:t>
          </a:r>
        </a:p>
      </dsp:txBody>
      <dsp:txXfrm>
        <a:off x="1920296" y="6974"/>
        <a:ext cx="666795" cy="224176"/>
      </dsp:txXfrm>
    </dsp:sp>
    <dsp:sp modelId="{B3AA4894-92EE-483F-9D96-E21AF0E38747}">
      <dsp:nvSpPr>
        <dsp:cNvPr id="0" name=""/>
        <dsp:cNvSpPr/>
      </dsp:nvSpPr>
      <dsp:spPr>
        <a:xfrm>
          <a:off x="2662139"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2662139" y="68414"/>
        <a:ext cx="101022" cy="101294"/>
      </dsp:txXfrm>
    </dsp:sp>
    <dsp:sp modelId="{765A33E5-6B9F-424B-B820-F99EB2AA65C9}">
      <dsp:nvSpPr>
        <dsp:cNvPr id="0" name=""/>
        <dsp:cNvSpPr/>
      </dsp:nvSpPr>
      <dsp:spPr>
        <a:xfrm>
          <a:off x="2866362"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1</a:t>
          </a:r>
        </a:p>
      </dsp:txBody>
      <dsp:txXfrm>
        <a:off x="2873336" y="6974"/>
        <a:ext cx="666795" cy="224176"/>
      </dsp:txXfrm>
    </dsp:sp>
    <dsp:sp modelId="{16B4AA24-AF88-4831-AC16-C69126B18914}">
      <dsp:nvSpPr>
        <dsp:cNvPr id="0" name=""/>
        <dsp:cNvSpPr/>
      </dsp:nvSpPr>
      <dsp:spPr>
        <a:xfrm>
          <a:off x="3615179"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3615179" y="68414"/>
        <a:ext cx="101022" cy="101294"/>
      </dsp:txXfrm>
    </dsp:sp>
    <dsp:sp modelId="{AD679852-8038-4011-A058-D89047A1B5FC}">
      <dsp:nvSpPr>
        <dsp:cNvPr id="0" name=""/>
        <dsp:cNvSpPr/>
      </dsp:nvSpPr>
      <dsp:spPr>
        <a:xfrm>
          <a:off x="3819402"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2</a:t>
          </a:r>
        </a:p>
      </dsp:txBody>
      <dsp:txXfrm>
        <a:off x="3826376" y="6974"/>
        <a:ext cx="666795" cy="224176"/>
      </dsp:txXfrm>
    </dsp:sp>
    <dsp:sp modelId="{05901C7C-B7BF-4772-9D7A-57BEE07C6CE9}">
      <dsp:nvSpPr>
        <dsp:cNvPr id="0" name=""/>
        <dsp:cNvSpPr/>
      </dsp:nvSpPr>
      <dsp:spPr>
        <a:xfrm>
          <a:off x="4568220"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4568220" y="68414"/>
        <a:ext cx="101022" cy="101294"/>
      </dsp:txXfrm>
    </dsp:sp>
    <dsp:sp modelId="{389F723E-2623-40C7-8DFB-53CB64424A54}">
      <dsp:nvSpPr>
        <dsp:cNvPr id="0" name=""/>
        <dsp:cNvSpPr/>
      </dsp:nvSpPr>
      <dsp:spPr>
        <a:xfrm>
          <a:off x="4772443"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3</a:t>
          </a:r>
        </a:p>
      </dsp:txBody>
      <dsp:txXfrm>
        <a:off x="4779417" y="6974"/>
        <a:ext cx="666795" cy="224176"/>
      </dsp:txXfrm>
    </dsp:sp>
    <dsp:sp modelId="{F63A13F3-61E0-4A0A-ABEE-264ECA2D0E35}">
      <dsp:nvSpPr>
        <dsp:cNvPr id="0" name=""/>
        <dsp:cNvSpPr/>
      </dsp:nvSpPr>
      <dsp:spPr>
        <a:xfrm>
          <a:off x="5521260"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5521260" y="68414"/>
        <a:ext cx="101022" cy="101294"/>
      </dsp:txXfrm>
    </dsp:sp>
    <dsp:sp modelId="{5537669B-B534-4562-9FE8-A6437A7B3084}">
      <dsp:nvSpPr>
        <dsp:cNvPr id="0" name=""/>
        <dsp:cNvSpPr/>
      </dsp:nvSpPr>
      <dsp:spPr>
        <a:xfrm>
          <a:off x="5725483"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4</a:t>
          </a:r>
        </a:p>
      </dsp:txBody>
      <dsp:txXfrm>
        <a:off x="5732457" y="6974"/>
        <a:ext cx="666795" cy="224176"/>
      </dsp:txXfrm>
    </dsp:sp>
    <dsp:sp modelId="{BEBD65BB-5CCD-41AD-80E3-9D29DD8BE4D3}">
      <dsp:nvSpPr>
        <dsp:cNvPr id="0" name=""/>
        <dsp:cNvSpPr/>
      </dsp:nvSpPr>
      <dsp:spPr>
        <a:xfrm>
          <a:off x="6474300"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6474300" y="68414"/>
        <a:ext cx="101022" cy="101294"/>
      </dsp:txXfrm>
    </dsp:sp>
    <dsp:sp modelId="{E3F53229-D995-40E7-BA95-7D21D1C12E38}">
      <dsp:nvSpPr>
        <dsp:cNvPr id="0" name=""/>
        <dsp:cNvSpPr/>
      </dsp:nvSpPr>
      <dsp:spPr>
        <a:xfrm>
          <a:off x="6678523"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5</a:t>
          </a:r>
        </a:p>
      </dsp:txBody>
      <dsp:txXfrm>
        <a:off x="6685497" y="6974"/>
        <a:ext cx="666795" cy="224176"/>
      </dsp:txXfrm>
    </dsp:sp>
    <dsp:sp modelId="{5DA69158-6245-4F3E-854A-479DCE8559CF}">
      <dsp:nvSpPr>
        <dsp:cNvPr id="0" name=""/>
        <dsp:cNvSpPr/>
      </dsp:nvSpPr>
      <dsp:spPr>
        <a:xfrm>
          <a:off x="7427341"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427341" y="68414"/>
        <a:ext cx="101022" cy="101294"/>
      </dsp:txXfrm>
    </dsp:sp>
    <dsp:sp modelId="{82B3B3C1-D831-49B3-A3BF-6BCCCA0AE1E7}">
      <dsp:nvSpPr>
        <dsp:cNvPr id="0" name=""/>
        <dsp:cNvSpPr/>
      </dsp:nvSpPr>
      <dsp:spPr>
        <a:xfrm>
          <a:off x="7631564" y="0"/>
          <a:ext cx="680743"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6</a:t>
          </a:r>
        </a:p>
      </dsp:txBody>
      <dsp:txXfrm>
        <a:off x="7638538" y="6974"/>
        <a:ext cx="666795" cy="224176"/>
      </dsp:txXfrm>
    </dsp:sp>
    <dsp:sp modelId="{4D7B624A-FFE6-4D2F-9BCF-5C0909FAD8D5}">
      <dsp:nvSpPr>
        <dsp:cNvPr id="0" name=""/>
        <dsp:cNvSpPr/>
      </dsp:nvSpPr>
      <dsp:spPr>
        <a:xfrm>
          <a:off x="8380381" y="34649"/>
          <a:ext cx="144317" cy="168824"/>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8380381" y="68414"/>
        <a:ext cx="101022" cy="101294"/>
      </dsp:txXfrm>
    </dsp:sp>
    <dsp:sp modelId="{6918E014-0751-4135-9CBC-AD08302FE8E2}">
      <dsp:nvSpPr>
        <dsp:cNvPr id="0" name=""/>
        <dsp:cNvSpPr/>
      </dsp:nvSpPr>
      <dsp:spPr>
        <a:xfrm>
          <a:off x="8584604" y="0"/>
          <a:ext cx="680743" cy="238124"/>
        </a:xfrm>
        <a:prstGeom prst="roundRect">
          <a:avLst>
            <a:gd name="adj" fmla="val 10000"/>
          </a:avLst>
        </a:prstGeom>
        <a:solidFill>
          <a:srgbClr val="9BBB59"/>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ENØK ANALYSE</a:t>
          </a:r>
        </a:p>
      </dsp:txBody>
      <dsp:txXfrm>
        <a:off x="8591578" y="6974"/>
        <a:ext cx="666795" cy="224176"/>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7594"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Info om ark</a:t>
          </a:r>
        </a:p>
      </dsp:txBody>
      <dsp:txXfrm>
        <a:off x="14568" y="6974"/>
        <a:ext cx="700010" cy="224176"/>
      </dsp:txXfrm>
    </dsp:sp>
    <dsp:sp modelId="{CB6CBA1E-7E88-4452-AF16-B64A9ADA9C0F}">
      <dsp:nvSpPr>
        <dsp:cNvPr id="0" name=""/>
        <dsp:cNvSpPr/>
      </dsp:nvSpPr>
      <dsp:spPr>
        <a:xfrm>
          <a:off x="792949"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92949" y="65943"/>
        <a:ext cx="105951" cy="106237"/>
      </dsp:txXfrm>
    </dsp:sp>
    <dsp:sp modelId="{FEE38F2D-7760-46E4-904A-0A63F7BB7AB5}">
      <dsp:nvSpPr>
        <dsp:cNvPr id="0" name=""/>
        <dsp:cNvSpPr/>
      </dsp:nvSpPr>
      <dsp:spPr>
        <a:xfrm>
          <a:off x="1007136"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Grunndata</a:t>
          </a:r>
        </a:p>
      </dsp:txBody>
      <dsp:txXfrm>
        <a:off x="1014110" y="6974"/>
        <a:ext cx="700010" cy="224176"/>
      </dsp:txXfrm>
    </dsp:sp>
    <dsp:sp modelId="{D38968A4-552C-4E9A-8E2D-F010003F4048}">
      <dsp:nvSpPr>
        <dsp:cNvPr id="0" name=""/>
        <dsp:cNvSpPr/>
      </dsp:nvSpPr>
      <dsp:spPr>
        <a:xfrm>
          <a:off x="1792491"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1792491" y="65943"/>
        <a:ext cx="105951" cy="106237"/>
      </dsp:txXfrm>
    </dsp:sp>
    <dsp:sp modelId="{900F16D6-B75A-433C-9273-80F4B7A4BF12}">
      <dsp:nvSpPr>
        <dsp:cNvPr id="0" name=""/>
        <dsp:cNvSpPr/>
      </dsp:nvSpPr>
      <dsp:spPr>
        <a:xfrm>
          <a:off x="2006678"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Vurderte tiltak</a:t>
          </a:r>
        </a:p>
      </dsp:txBody>
      <dsp:txXfrm>
        <a:off x="2013652" y="6974"/>
        <a:ext cx="700010" cy="224176"/>
      </dsp:txXfrm>
    </dsp:sp>
    <dsp:sp modelId="{B3AA4894-92EE-483F-9D96-E21AF0E38747}">
      <dsp:nvSpPr>
        <dsp:cNvPr id="0" name=""/>
        <dsp:cNvSpPr/>
      </dsp:nvSpPr>
      <dsp:spPr>
        <a:xfrm>
          <a:off x="2792033"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2792033" y="65943"/>
        <a:ext cx="105951" cy="106237"/>
      </dsp:txXfrm>
    </dsp:sp>
    <dsp:sp modelId="{765A33E5-6B9F-424B-B820-F99EB2AA65C9}">
      <dsp:nvSpPr>
        <dsp:cNvPr id="0" name=""/>
        <dsp:cNvSpPr/>
      </dsp:nvSpPr>
      <dsp:spPr>
        <a:xfrm>
          <a:off x="3006220"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1</a:t>
          </a:r>
        </a:p>
      </dsp:txBody>
      <dsp:txXfrm>
        <a:off x="3013194" y="6974"/>
        <a:ext cx="700010" cy="224176"/>
      </dsp:txXfrm>
    </dsp:sp>
    <dsp:sp modelId="{16B4AA24-AF88-4831-AC16-C69126B18914}">
      <dsp:nvSpPr>
        <dsp:cNvPr id="0" name=""/>
        <dsp:cNvSpPr/>
      </dsp:nvSpPr>
      <dsp:spPr>
        <a:xfrm>
          <a:off x="3791575"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3791575" y="65943"/>
        <a:ext cx="105951" cy="106237"/>
      </dsp:txXfrm>
    </dsp:sp>
    <dsp:sp modelId="{AD679852-8038-4011-A058-D89047A1B5FC}">
      <dsp:nvSpPr>
        <dsp:cNvPr id="0" name=""/>
        <dsp:cNvSpPr/>
      </dsp:nvSpPr>
      <dsp:spPr>
        <a:xfrm>
          <a:off x="4005762"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2</a:t>
          </a:r>
        </a:p>
      </dsp:txBody>
      <dsp:txXfrm>
        <a:off x="4012736" y="6974"/>
        <a:ext cx="700010" cy="224176"/>
      </dsp:txXfrm>
    </dsp:sp>
    <dsp:sp modelId="{05901C7C-B7BF-4772-9D7A-57BEE07C6CE9}">
      <dsp:nvSpPr>
        <dsp:cNvPr id="0" name=""/>
        <dsp:cNvSpPr/>
      </dsp:nvSpPr>
      <dsp:spPr>
        <a:xfrm>
          <a:off x="4791117"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4791117" y="65943"/>
        <a:ext cx="105951" cy="106237"/>
      </dsp:txXfrm>
    </dsp:sp>
    <dsp:sp modelId="{389F723E-2623-40C7-8DFB-53CB64424A54}">
      <dsp:nvSpPr>
        <dsp:cNvPr id="0" name=""/>
        <dsp:cNvSpPr/>
      </dsp:nvSpPr>
      <dsp:spPr>
        <a:xfrm>
          <a:off x="5005304"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3</a:t>
          </a:r>
        </a:p>
      </dsp:txBody>
      <dsp:txXfrm>
        <a:off x="5012278" y="6974"/>
        <a:ext cx="700010" cy="224176"/>
      </dsp:txXfrm>
    </dsp:sp>
    <dsp:sp modelId="{F63A13F3-61E0-4A0A-ABEE-264ECA2D0E35}">
      <dsp:nvSpPr>
        <dsp:cNvPr id="0" name=""/>
        <dsp:cNvSpPr/>
      </dsp:nvSpPr>
      <dsp:spPr>
        <a:xfrm>
          <a:off x="5790659"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5790659" y="65943"/>
        <a:ext cx="105951" cy="106237"/>
      </dsp:txXfrm>
    </dsp:sp>
    <dsp:sp modelId="{5537669B-B534-4562-9FE8-A6437A7B3084}">
      <dsp:nvSpPr>
        <dsp:cNvPr id="0" name=""/>
        <dsp:cNvSpPr/>
      </dsp:nvSpPr>
      <dsp:spPr>
        <a:xfrm>
          <a:off x="6004846"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4</a:t>
          </a:r>
        </a:p>
      </dsp:txBody>
      <dsp:txXfrm>
        <a:off x="6011820" y="6974"/>
        <a:ext cx="700010" cy="224176"/>
      </dsp:txXfrm>
    </dsp:sp>
    <dsp:sp modelId="{BEBD65BB-5CCD-41AD-80E3-9D29DD8BE4D3}">
      <dsp:nvSpPr>
        <dsp:cNvPr id="0" name=""/>
        <dsp:cNvSpPr/>
      </dsp:nvSpPr>
      <dsp:spPr>
        <a:xfrm>
          <a:off x="6790201"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6790201" y="65943"/>
        <a:ext cx="105951" cy="106237"/>
      </dsp:txXfrm>
    </dsp:sp>
    <dsp:sp modelId="{E3F53229-D995-40E7-BA95-7D21D1C12E38}">
      <dsp:nvSpPr>
        <dsp:cNvPr id="0" name=""/>
        <dsp:cNvSpPr/>
      </dsp:nvSpPr>
      <dsp:spPr>
        <a:xfrm>
          <a:off x="7004388"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5</a:t>
          </a:r>
        </a:p>
      </dsp:txBody>
      <dsp:txXfrm>
        <a:off x="7011362" y="6974"/>
        <a:ext cx="700010" cy="224176"/>
      </dsp:txXfrm>
    </dsp:sp>
    <dsp:sp modelId="{5DA69158-6245-4F3E-854A-479DCE8559CF}">
      <dsp:nvSpPr>
        <dsp:cNvPr id="0" name=""/>
        <dsp:cNvSpPr/>
      </dsp:nvSpPr>
      <dsp:spPr>
        <a:xfrm>
          <a:off x="7789743"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789743" y="65943"/>
        <a:ext cx="105951" cy="106237"/>
      </dsp:txXfrm>
    </dsp:sp>
    <dsp:sp modelId="{82B3B3C1-D831-49B3-A3BF-6BCCCA0AE1E7}">
      <dsp:nvSpPr>
        <dsp:cNvPr id="0" name=""/>
        <dsp:cNvSpPr/>
      </dsp:nvSpPr>
      <dsp:spPr>
        <a:xfrm>
          <a:off x="8003930"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6</a:t>
          </a:r>
        </a:p>
      </dsp:txBody>
      <dsp:txXfrm>
        <a:off x="8010904" y="6974"/>
        <a:ext cx="700010" cy="224176"/>
      </dsp:txXfrm>
    </dsp:sp>
    <dsp:sp modelId="{4D7B624A-FFE6-4D2F-9BCF-5C0909FAD8D5}">
      <dsp:nvSpPr>
        <dsp:cNvPr id="0" name=""/>
        <dsp:cNvSpPr/>
      </dsp:nvSpPr>
      <dsp:spPr>
        <a:xfrm>
          <a:off x="8789284"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8789284" y="65943"/>
        <a:ext cx="105951" cy="106237"/>
      </dsp:txXfrm>
    </dsp:sp>
    <dsp:sp modelId="{6918E014-0751-4135-9CBC-AD08302FE8E2}">
      <dsp:nvSpPr>
        <dsp:cNvPr id="0" name=""/>
        <dsp:cNvSpPr/>
      </dsp:nvSpPr>
      <dsp:spPr>
        <a:xfrm>
          <a:off x="9003472" y="0"/>
          <a:ext cx="713958" cy="238124"/>
        </a:xfrm>
        <a:prstGeom prst="roundRect">
          <a:avLst>
            <a:gd name="adj" fmla="val 10000"/>
          </a:avLst>
        </a:prstGeom>
        <a:solidFill>
          <a:srgbClr val="9BBB59"/>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ENØK ANALYSE</a:t>
          </a:r>
        </a:p>
      </dsp:txBody>
      <dsp:txXfrm>
        <a:off x="9010446" y="6974"/>
        <a:ext cx="700010" cy="224176"/>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2740D38-0A6C-4684-93D8-A2FCCFFFF1CE}">
      <dsp:nvSpPr>
        <dsp:cNvPr id="0" name=""/>
        <dsp:cNvSpPr/>
      </dsp:nvSpPr>
      <dsp:spPr>
        <a:xfrm>
          <a:off x="7594"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Info om ark</a:t>
          </a:r>
        </a:p>
      </dsp:txBody>
      <dsp:txXfrm>
        <a:off x="14568" y="6974"/>
        <a:ext cx="700010" cy="224176"/>
      </dsp:txXfrm>
    </dsp:sp>
    <dsp:sp modelId="{CB6CBA1E-7E88-4452-AF16-B64A9ADA9C0F}">
      <dsp:nvSpPr>
        <dsp:cNvPr id="0" name=""/>
        <dsp:cNvSpPr/>
      </dsp:nvSpPr>
      <dsp:spPr>
        <a:xfrm>
          <a:off x="792949"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92949" y="65943"/>
        <a:ext cx="105951" cy="106237"/>
      </dsp:txXfrm>
    </dsp:sp>
    <dsp:sp modelId="{FEE38F2D-7760-46E4-904A-0A63F7BB7AB5}">
      <dsp:nvSpPr>
        <dsp:cNvPr id="0" name=""/>
        <dsp:cNvSpPr/>
      </dsp:nvSpPr>
      <dsp:spPr>
        <a:xfrm>
          <a:off x="1007136"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Grunndata</a:t>
          </a:r>
        </a:p>
      </dsp:txBody>
      <dsp:txXfrm>
        <a:off x="1014110" y="6974"/>
        <a:ext cx="700010" cy="224176"/>
      </dsp:txXfrm>
    </dsp:sp>
    <dsp:sp modelId="{D38968A4-552C-4E9A-8E2D-F010003F4048}">
      <dsp:nvSpPr>
        <dsp:cNvPr id="0" name=""/>
        <dsp:cNvSpPr/>
      </dsp:nvSpPr>
      <dsp:spPr>
        <a:xfrm>
          <a:off x="1792491"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1792491" y="65943"/>
        <a:ext cx="105951" cy="106237"/>
      </dsp:txXfrm>
    </dsp:sp>
    <dsp:sp modelId="{900F16D6-B75A-433C-9273-80F4B7A4BF12}">
      <dsp:nvSpPr>
        <dsp:cNvPr id="0" name=""/>
        <dsp:cNvSpPr/>
      </dsp:nvSpPr>
      <dsp:spPr>
        <a:xfrm>
          <a:off x="2006678"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Vurderte tiltak</a:t>
          </a:r>
        </a:p>
      </dsp:txBody>
      <dsp:txXfrm>
        <a:off x="2013652" y="6974"/>
        <a:ext cx="700010" cy="224176"/>
      </dsp:txXfrm>
    </dsp:sp>
    <dsp:sp modelId="{B3AA4894-92EE-483F-9D96-E21AF0E38747}">
      <dsp:nvSpPr>
        <dsp:cNvPr id="0" name=""/>
        <dsp:cNvSpPr/>
      </dsp:nvSpPr>
      <dsp:spPr>
        <a:xfrm>
          <a:off x="2792033"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2792033" y="65943"/>
        <a:ext cx="105951" cy="106237"/>
      </dsp:txXfrm>
    </dsp:sp>
    <dsp:sp modelId="{765A33E5-6B9F-424B-B820-F99EB2AA65C9}">
      <dsp:nvSpPr>
        <dsp:cNvPr id="0" name=""/>
        <dsp:cNvSpPr/>
      </dsp:nvSpPr>
      <dsp:spPr>
        <a:xfrm>
          <a:off x="3006220"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1</a:t>
          </a:r>
        </a:p>
      </dsp:txBody>
      <dsp:txXfrm>
        <a:off x="3013194" y="6974"/>
        <a:ext cx="700010" cy="224176"/>
      </dsp:txXfrm>
    </dsp:sp>
    <dsp:sp modelId="{16B4AA24-AF88-4831-AC16-C69126B18914}">
      <dsp:nvSpPr>
        <dsp:cNvPr id="0" name=""/>
        <dsp:cNvSpPr/>
      </dsp:nvSpPr>
      <dsp:spPr>
        <a:xfrm>
          <a:off x="3791575"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3791575" y="65943"/>
        <a:ext cx="105951" cy="106237"/>
      </dsp:txXfrm>
    </dsp:sp>
    <dsp:sp modelId="{AD679852-8038-4011-A058-D89047A1B5FC}">
      <dsp:nvSpPr>
        <dsp:cNvPr id="0" name=""/>
        <dsp:cNvSpPr/>
      </dsp:nvSpPr>
      <dsp:spPr>
        <a:xfrm>
          <a:off x="4005762"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2</a:t>
          </a:r>
        </a:p>
      </dsp:txBody>
      <dsp:txXfrm>
        <a:off x="4012736" y="6974"/>
        <a:ext cx="700010" cy="224176"/>
      </dsp:txXfrm>
    </dsp:sp>
    <dsp:sp modelId="{05901C7C-B7BF-4772-9D7A-57BEE07C6CE9}">
      <dsp:nvSpPr>
        <dsp:cNvPr id="0" name=""/>
        <dsp:cNvSpPr/>
      </dsp:nvSpPr>
      <dsp:spPr>
        <a:xfrm>
          <a:off x="4791117"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4791117" y="65943"/>
        <a:ext cx="105951" cy="106237"/>
      </dsp:txXfrm>
    </dsp:sp>
    <dsp:sp modelId="{389F723E-2623-40C7-8DFB-53CB64424A54}">
      <dsp:nvSpPr>
        <dsp:cNvPr id="0" name=""/>
        <dsp:cNvSpPr/>
      </dsp:nvSpPr>
      <dsp:spPr>
        <a:xfrm>
          <a:off x="5005304"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3</a:t>
          </a:r>
        </a:p>
      </dsp:txBody>
      <dsp:txXfrm>
        <a:off x="5012278" y="6974"/>
        <a:ext cx="700010" cy="224176"/>
      </dsp:txXfrm>
    </dsp:sp>
    <dsp:sp modelId="{F63A13F3-61E0-4A0A-ABEE-264ECA2D0E35}">
      <dsp:nvSpPr>
        <dsp:cNvPr id="0" name=""/>
        <dsp:cNvSpPr/>
      </dsp:nvSpPr>
      <dsp:spPr>
        <a:xfrm>
          <a:off x="5790659"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5790659" y="65943"/>
        <a:ext cx="105951" cy="106237"/>
      </dsp:txXfrm>
    </dsp:sp>
    <dsp:sp modelId="{5537669B-B534-4562-9FE8-A6437A7B3084}">
      <dsp:nvSpPr>
        <dsp:cNvPr id="0" name=""/>
        <dsp:cNvSpPr/>
      </dsp:nvSpPr>
      <dsp:spPr>
        <a:xfrm>
          <a:off x="6004846"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4</a:t>
          </a:r>
        </a:p>
      </dsp:txBody>
      <dsp:txXfrm>
        <a:off x="6011820" y="6974"/>
        <a:ext cx="700010" cy="224176"/>
      </dsp:txXfrm>
    </dsp:sp>
    <dsp:sp modelId="{BEBD65BB-5CCD-41AD-80E3-9D29DD8BE4D3}">
      <dsp:nvSpPr>
        <dsp:cNvPr id="0" name=""/>
        <dsp:cNvSpPr/>
      </dsp:nvSpPr>
      <dsp:spPr>
        <a:xfrm>
          <a:off x="6790201"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6790201" y="65943"/>
        <a:ext cx="105951" cy="106237"/>
      </dsp:txXfrm>
    </dsp:sp>
    <dsp:sp modelId="{E3F53229-D995-40E7-BA95-7D21D1C12E38}">
      <dsp:nvSpPr>
        <dsp:cNvPr id="0" name=""/>
        <dsp:cNvSpPr/>
      </dsp:nvSpPr>
      <dsp:spPr>
        <a:xfrm>
          <a:off x="7004388"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5</a:t>
          </a:r>
        </a:p>
      </dsp:txBody>
      <dsp:txXfrm>
        <a:off x="7011362" y="6974"/>
        <a:ext cx="700010" cy="224176"/>
      </dsp:txXfrm>
    </dsp:sp>
    <dsp:sp modelId="{5DA69158-6245-4F3E-854A-479DCE8559CF}">
      <dsp:nvSpPr>
        <dsp:cNvPr id="0" name=""/>
        <dsp:cNvSpPr/>
      </dsp:nvSpPr>
      <dsp:spPr>
        <a:xfrm>
          <a:off x="7789743"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7789743" y="65943"/>
        <a:ext cx="105951" cy="106237"/>
      </dsp:txXfrm>
    </dsp:sp>
    <dsp:sp modelId="{82B3B3C1-D831-49B3-A3BF-6BCCCA0AE1E7}">
      <dsp:nvSpPr>
        <dsp:cNvPr id="0" name=""/>
        <dsp:cNvSpPr/>
      </dsp:nvSpPr>
      <dsp:spPr>
        <a:xfrm>
          <a:off x="8003930" y="0"/>
          <a:ext cx="713958" cy="238124"/>
        </a:xfrm>
        <a:prstGeom prst="roundRect">
          <a:avLst>
            <a:gd name="adj" fmla="val 10000"/>
          </a:avLst>
        </a:prstGeom>
        <a:gradFill rotWithShape="0">
          <a:gsLst>
            <a:gs pos="0">
              <a:srgbClr val="F79646">
                <a:hueOff val="0"/>
                <a:satOff val="0"/>
                <a:lumOff val="0"/>
                <a:alphaOff val="0"/>
                <a:shade val="51000"/>
                <a:satMod val="130000"/>
              </a:srgbClr>
            </a:gs>
            <a:gs pos="80000">
              <a:srgbClr val="F79646">
                <a:hueOff val="0"/>
                <a:satOff val="0"/>
                <a:lumOff val="0"/>
                <a:alphaOff val="0"/>
                <a:shade val="93000"/>
                <a:satMod val="130000"/>
              </a:srgbClr>
            </a:gs>
            <a:gs pos="100000">
              <a:srgbClr val="F79646">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Tiltak 6</a:t>
          </a:r>
        </a:p>
      </dsp:txBody>
      <dsp:txXfrm>
        <a:off x="8010904" y="6974"/>
        <a:ext cx="700010" cy="224176"/>
      </dsp:txXfrm>
    </dsp:sp>
    <dsp:sp modelId="{4D7B624A-FFE6-4D2F-9BCF-5C0909FAD8D5}">
      <dsp:nvSpPr>
        <dsp:cNvPr id="0" name=""/>
        <dsp:cNvSpPr/>
      </dsp:nvSpPr>
      <dsp:spPr>
        <a:xfrm>
          <a:off x="8789284" y="30531"/>
          <a:ext cx="151359" cy="177061"/>
        </a:xfrm>
        <a:prstGeom prst="rightArrow">
          <a:avLst>
            <a:gd name="adj1" fmla="val 60000"/>
            <a:gd name="adj2" fmla="val 50000"/>
          </a:avLst>
        </a:prstGeom>
        <a:gradFill rotWithShape="0">
          <a:gsLst>
            <a:gs pos="0">
              <a:srgbClr val="03D4A8"/>
            </a:gs>
            <a:gs pos="25000">
              <a:srgbClr val="21D6E0"/>
            </a:gs>
            <a:gs pos="75000">
              <a:srgbClr val="0087E6"/>
            </a:gs>
            <a:gs pos="100000">
              <a:srgbClr val="005CBF"/>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nb-NO" sz="1000" b="1" kern="1200">
            <a:solidFill>
              <a:sysClr val="windowText" lastClr="000000"/>
            </a:solidFill>
            <a:latin typeface="Calibri"/>
            <a:ea typeface="+mn-ea"/>
            <a:cs typeface="+mn-cs"/>
          </a:endParaRPr>
        </a:p>
      </dsp:txBody>
      <dsp:txXfrm>
        <a:off x="8789284" y="65943"/>
        <a:ext cx="105951" cy="106237"/>
      </dsp:txXfrm>
    </dsp:sp>
    <dsp:sp modelId="{6918E014-0751-4135-9CBC-AD08302FE8E2}">
      <dsp:nvSpPr>
        <dsp:cNvPr id="0" name=""/>
        <dsp:cNvSpPr/>
      </dsp:nvSpPr>
      <dsp:spPr>
        <a:xfrm>
          <a:off x="9003472" y="0"/>
          <a:ext cx="713958" cy="238124"/>
        </a:xfrm>
        <a:prstGeom prst="roundRect">
          <a:avLst>
            <a:gd name="adj" fmla="val 10000"/>
          </a:avLst>
        </a:prstGeom>
        <a:solidFill>
          <a:srgbClr val="9BBB59"/>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nb-NO" sz="1000" b="1" kern="1200">
              <a:solidFill>
                <a:sysClr val="windowText" lastClr="000000"/>
              </a:solidFill>
              <a:latin typeface="Calibri"/>
              <a:ea typeface="+mn-ea"/>
              <a:cs typeface="+mn-cs"/>
            </a:rPr>
            <a:t>ENØK ANALYSE</a:t>
          </a:r>
        </a:p>
      </dsp:txBody>
      <dsp:txXfrm>
        <a:off x="9010446" y="6974"/>
        <a:ext cx="700010" cy="224176"/>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11.xml.rels><?xml version="1.0" encoding="UTF-8" standalone="yes"?>
<Relationships xmlns="http://schemas.openxmlformats.org/package/2006/relationships"><Relationship Id="rId3" Type="http://schemas.openxmlformats.org/officeDocument/2006/relationships/diagramQuickStyle" Target="../diagrams/quickStyle6.xml"/><Relationship Id="rId2" Type="http://schemas.openxmlformats.org/officeDocument/2006/relationships/diagramLayout" Target="../diagrams/layout6.xml"/><Relationship Id="rId1" Type="http://schemas.openxmlformats.org/officeDocument/2006/relationships/diagramData" Target="../diagrams/data6.xml"/><Relationship Id="rId5" Type="http://schemas.microsoft.com/office/2007/relationships/diagramDrawing" Target="../diagrams/drawing6.xml"/><Relationship Id="rId4" Type="http://schemas.openxmlformats.org/officeDocument/2006/relationships/diagramColors" Target="../diagrams/colors6.xml"/></Relationships>
</file>

<file path=xl/drawings/_rels/drawing12.xml.rels><?xml version="1.0" encoding="UTF-8" standalone="yes"?>
<Relationships xmlns="http://schemas.openxmlformats.org/package/2006/relationships"><Relationship Id="rId3" Type="http://schemas.openxmlformats.org/officeDocument/2006/relationships/diagramQuickStyle" Target="../diagrams/quickStyle7.xml"/><Relationship Id="rId2" Type="http://schemas.openxmlformats.org/officeDocument/2006/relationships/diagramLayout" Target="../diagrams/layout7.xml"/><Relationship Id="rId1" Type="http://schemas.openxmlformats.org/officeDocument/2006/relationships/diagramData" Target="../diagrams/data7.xml"/><Relationship Id="rId6" Type="http://schemas.openxmlformats.org/officeDocument/2006/relationships/image" Target="../media/image3.jpeg"/><Relationship Id="rId5" Type="http://schemas.microsoft.com/office/2007/relationships/diagramDrawing" Target="../diagrams/drawing7.xml"/><Relationship Id="rId4" Type="http://schemas.openxmlformats.org/officeDocument/2006/relationships/diagramColors" Target="../diagrams/colors7.xml"/></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2.xml"/><Relationship Id="rId2" Type="http://schemas.openxmlformats.org/officeDocument/2006/relationships/diagramData" Target="../diagrams/data2.xml"/><Relationship Id="rId1" Type="http://schemas.openxmlformats.org/officeDocument/2006/relationships/image" Target="../media/image2.jpeg"/><Relationship Id="rId6" Type="http://schemas.microsoft.com/office/2007/relationships/diagramDrawing" Target="../diagrams/drawing2.xml"/><Relationship Id="rId5" Type="http://schemas.openxmlformats.org/officeDocument/2006/relationships/diagramColors" Target="../diagrams/colors2.xml"/><Relationship Id="rId4" Type="http://schemas.openxmlformats.org/officeDocument/2006/relationships/diagramQuickStyle" Target="../diagrams/quickStyle2.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5" Type="http://schemas.microsoft.com/office/2007/relationships/diagramDrawing" Target="../diagrams/drawing4.xml"/><Relationship Id="rId4" Type="http://schemas.openxmlformats.org/officeDocument/2006/relationships/diagramColors" Target="../diagrams/colors4.xml"/></Relationships>
</file>

<file path=xl/drawings/_rels/drawing5.xml.rels><?xml version="1.0" encoding="UTF-8" standalone="yes"?>
<Relationships xmlns="http://schemas.openxmlformats.org/package/2006/relationships"><Relationship Id="rId1" Type="http://schemas.openxmlformats.org/officeDocument/2006/relationships/hyperlink" Target="#Innhold!A1"/></Relationships>
</file>

<file path=xl/drawings/_rels/drawing6.xml.rels><?xml version="1.0" encoding="UTF-8" standalone="yes"?>
<Relationships xmlns="http://schemas.openxmlformats.org/package/2006/relationships"><Relationship Id="rId1" Type="http://schemas.openxmlformats.org/officeDocument/2006/relationships/hyperlink" Target="#Innhold!A1"/></Relationships>
</file>

<file path=xl/drawings/_rels/drawing7.xml.rels><?xml version="1.0" encoding="UTF-8" standalone="yes"?>
<Relationships xmlns="http://schemas.openxmlformats.org/package/2006/relationships"><Relationship Id="rId1" Type="http://schemas.openxmlformats.org/officeDocument/2006/relationships/hyperlink" Target="#Innhold!A1"/></Relationships>
</file>

<file path=xl/drawings/_rels/drawing8.xml.rels><?xml version="1.0" encoding="UTF-8" standalone="yes"?>
<Relationships xmlns="http://schemas.openxmlformats.org/package/2006/relationships"><Relationship Id="rId1" Type="http://schemas.openxmlformats.org/officeDocument/2006/relationships/hyperlink" Target="#Innhold!A1"/></Relationships>
</file>

<file path=xl/drawings/_rels/drawing9.xml.rels><?xml version="1.0" encoding="UTF-8" standalone="yes"?>
<Relationships xmlns="http://schemas.openxmlformats.org/package/2006/relationships"><Relationship Id="rId1" Type="http://schemas.openxmlformats.org/officeDocument/2006/relationships/hyperlink" Target="#Innhol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85727</xdr:colOff>
      <xdr:row>0</xdr:row>
      <xdr:rowOff>400049</xdr:rowOff>
    </xdr:to>
    <xdr:graphicFrame macro="">
      <xdr:nvGraphicFramePr>
        <xdr:cNvPr id="5" name="Diagram 4">
          <a:extLst>
            <a:ext uri="{FF2B5EF4-FFF2-40B4-BE49-F238E27FC236}">
              <a16:creationId xmlns:a16="http://schemas.microsoft.com/office/drawing/2014/main" id="{00000000-0008-0000-1500-000005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24</xdr:col>
      <xdr:colOff>85725</xdr:colOff>
      <xdr:row>1</xdr:row>
      <xdr:rowOff>0</xdr:rowOff>
    </xdr:from>
    <xdr:to>
      <xdr:col>24</xdr:col>
      <xdr:colOff>323851</xdr:colOff>
      <xdr:row>62</xdr:row>
      <xdr:rowOff>0</xdr:rowOff>
    </xdr:to>
    <xdr:cxnSp macro="">
      <xdr:nvCxnSpPr>
        <xdr:cNvPr id="2" name="Vinkel 1">
          <a:extLst>
            <a:ext uri="{FF2B5EF4-FFF2-40B4-BE49-F238E27FC236}">
              <a16:creationId xmlns:a16="http://schemas.microsoft.com/office/drawing/2014/main" id="{00000000-0008-0000-1E00-000002000000}"/>
            </a:ext>
          </a:extLst>
        </xdr:cNvPr>
        <xdr:cNvCxnSpPr/>
      </xdr:nvCxnSpPr>
      <xdr:spPr>
        <a:xfrm rot="5400000" flipH="1" flipV="1">
          <a:off x="8096250" y="9086850"/>
          <a:ext cx="18411825" cy="238126"/>
        </a:xfrm>
        <a:prstGeom prst="bentConnector3">
          <a:avLst>
            <a:gd name="adj1" fmla="val -24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11</xdr:col>
      <xdr:colOff>733426</xdr:colOff>
      <xdr:row>0</xdr:row>
      <xdr:rowOff>238124</xdr:rowOff>
    </xdr:to>
    <xdr:graphicFrame macro="">
      <xdr:nvGraphicFramePr>
        <xdr:cNvPr id="3" name="Diagram 2">
          <a:extLst>
            <a:ext uri="{FF2B5EF4-FFF2-40B4-BE49-F238E27FC236}">
              <a16:creationId xmlns:a16="http://schemas.microsoft.com/office/drawing/2014/main" id="{00000000-0008-0000-1E00-000003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24</xdr:col>
      <xdr:colOff>85725</xdr:colOff>
      <xdr:row>2</xdr:row>
      <xdr:rowOff>0</xdr:rowOff>
    </xdr:from>
    <xdr:to>
      <xdr:col>24</xdr:col>
      <xdr:colOff>323851</xdr:colOff>
      <xdr:row>77</xdr:row>
      <xdr:rowOff>352425</xdr:rowOff>
    </xdr:to>
    <xdr:cxnSp macro="">
      <xdr:nvCxnSpPr>
        <xdr:cNvPr id="32" name="Vinkel 31">
          <a:extLst>
            <a:ext uri="{FF2B5EF4-FFF2-40B4-BE49-F238E27FC236}">
              <a16:creationId xmlns:a16="http://schemas.microsoft.com/office/drawing/2014/main" id="{00000000-0008-0000-1F00-000020000000}"/>
            </a:ext>
          </a:extLst>
        </xdr:cNvPr>
        <xdr:cNvCxnSpPr/>
      </xdr:nvCxnSpPr>
      <xdr:spPr>
        <a:xfrm rot="5400000" flipH="1" flipV="1">
          <a:off x="6124576" y="1019175"/>
          <a:ext cx="1971674" cy="238126"/>
        </a:xfrm>
        <a:prstGeom prst="bentConnector3">
          <a:avLst>
            <a:gd name="adj1" fmla="val -24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11</xdr:col>
      <xdr:colOff>590551</xdr:colOff>
      <xdr:row>0</xdr:row>
      <xdr:rowOff>238124</xdr:rowOff>
    </xdr:to>
    <xdr:graphicFrame macro="">
      <xdr:nvGraphicFramePr>
        <xdr:cNvPr id="8" name="Diagram 7">
          <a:extLst>
            <a:ext uri="{FF2B5EF4-FFF2-40B4-BE49-F238E27FC236}">
              <a16:creationId xmlns:a16="http://schemas.microsoft.com/office/drawing/2014/main" id="{00000000-0008-0000-1F00-000008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104775</xdr:rowOff>
    </xdr:from>
    <xdr:to>
      <xdr:col>9</xdr:col>
      <xdr:colOff>676276</xdr:colOff>
      <xdr:row>0</xdr:row>
      <xdr:rowOff>342899</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PrintsWithSheet="0"/>
  </xdr:twoCellAnchor>
  <xdr:twoCellAnchor editAs="oneCell">
    <xdr:from>
      <xdr:col>0</xdr:col>
      <xdr:colOff>52638</xdr:colOff>
      <xdr:row>60</xdr:row>
      <xdr:rowOff>66674</xdr:rowOff>
    </xdr:from>
    <xdr:to>
      <xdr:col>0</xdr:col>
      <xdr:colOff>400050</xdr:colOff>
      <xdr:row>428</xdr:row>
      <xdr:rowOff>87630</xdr:rowOff>
    </xdr:to>
    <xdr:pic>
      <xdr:nvPicPr>
        <xdr:cNvPr id="3" name="Bilde 2" descr="https://www.24sevenoffice.com/script/nettsted/PictureExplorer/picture.asp?SiteId=11952&amp;Id=31717">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638" y="11620499"/>
          <a:ext cx="347412" cy="44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52638</xdr:colOff>
      <xdr:row>121</xdr:row>
      <xdr:rowOff>66674</xdr:rowOff>
    </xdr:from>
    <xdr:to>
      <xdr:col>0</xdr:col>
      <xdr:colOff>400050</xdr:colOff>
      <xdr:row>428</xdr:row>
      <xdr:rowOff>49530</xdr:rowOff>
    </xdr:to>
    <xdr:pic>
      <xdr:nvPicPr>
        <xdr:cNvPr id="4" name="Bilde 3" descr="https://www.24sevenoffice.com/script/nettsted/PictureExplorer/picture.asp?SiteId=11952&amp;Id=31717">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638" y="23250524"/>
          <a:ext cx="347412" cy="44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52638</xdr:colOff>
      <xdr:row>304</xdr:row>
      <xdr:rowOff>66674</xdr:rowOff>
    </xdr:from>
    <xdr:to>
      <xdr:col>0</xdr:col>
      <xdr:colOff>400050</xdr:colOff>
      <xdr:row>428</xdr:row>
      <xdr:rowOff>49530</xdr:rowOff>
    </xdr:to>
    <xdr:pic>
      <xdr:nvPicPr>
        <xdr:cNvPr id="5" name="Bilde 4" descr="https://www.24sevenoffice.com/script/nettsted/PictureExplorer/picture.asp?SiteId=11952&amp;Id=31717">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638" y="58140599"/>
          <a:ext cx="347412" cy="44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52638</xdr:colOff>
      <xdr:row>243</xdr:row>
      <xdr:rowOff>66674</xdr:rowOff>
    </xdr:from>
    <xdr:to>
      <xdr:col>0</xdr:col>
      <xdr:colOff>400050</xdr:colOff>
      <xdr:row>428</xdr:row>
      <xdr:rowOff>49530</xdr:rowOff>
    </xdr:to>
    <xdr:pic>
      <xdr:nvPicPr>
        <xdr:cNvPr id="6" name="Bilde 5" descr="https://www.24sevenoffice.com/script/nettsted/PictureExplorer/picture.asp?SiteId=11952&amp;Id=31717">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638" y="46510574"/>
          <a:ext cx="347412" cy="44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52638</xdr:colOff>
      <xdr:row>182</xdr:row>
      <xdr:rowOff>66674</xdr:rowOff>
    </xdr:from>
    <xdr:to>
      <xdr:col>0</xdr:col>
      <xdr:colOff>400050</xdr:colOff>
      <xdr:row>428</xdr:row>
      <xdr:rowOff>49530</xdr:rowOff>
    </xdr:to>
    <xdr:pic>
      <xdr:nvPicPr>
        <xdr:cNvPr id="7" name="Bilde 6" descr="https://www.24sevenoffice.com/script/nettsted/PictureExplorer/picture.asp?SiteId=11952&amp;Id=31717">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638" y="34880549"/>
          <a:ext cx="347412" cy="44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52638</xdr:colOff>
      <xdr:row>365</xdr:row>
      <xdr:rowOff>66674</xdr:rowOff>
    </xdr:from>
    <xdr:to>
      <xdr:col>0</xdr:col>
      <xdr:colOff>400050</xdr:colOff>
      <xdr:row>428</xdr:row>
      <xdr:rowOff>49530</xdr:rowOff>
    </xdr:to>
    <xdr:pic>
      <xdr:nvPicPr>
        <xdr:cNvPr id="8" name="Bilde 7" descr="https://www.24sevenoffice.com/script/nettsted/PictureExplorer/picture.asp?SiteId=11952&amp;Id=31717">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638" y="69770624"/>
          <a:ext cx="347412" cy="44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440528</xdr:colOff>
      <xdr:row>91</xdr:row>
      <xdr:rowOff>123827</xdr:rowOff>
    </xdr:from>
    <xdr:ext cx="4579145" cy="4924424"/>
    <xdr:pic>
      <xdr:nvPicPr>
        <xdr:cNvPr id="13" name="Bild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9345"/>
        <a:stretch/>
      </xdr:blipFill>
      <xdr:spPr>
        <a:xfrm rot="5400000">
          <a:off x="12250339" y="782241"/>
          <a:ext cx="4924424" cy="4579145"/>
        </a:xfrm>
        <a:prstGeom prst="rect">
          <a:avLst/>
        </a:prstGeom>
      </xdr:spPr>
    </xdr:pic>
    <xdr:clientData/>
  </xdr:oneCellAnchor>
  <xdr:twoCellAnchor>
    <xdr:from>
      <xdr:col>0</xdr:col>
      <xdr:colOff>0</xdr:colOff>
      <xdr:row>0</xdr:row>
      <xdr:rowOff>28575</xdr:rowOff>
    </xdr:from>
    <xdr:to>
      <xdr:col>9</xdr:col>
      <xdr:colOff>466726</xdr:colOff>
      <xdr:row>0</xdr:row>
      <xdr:rowOff>266699</xdr:rowOff>
    </xdr:to>
    <xdr:graphicFrame macro="">
      <xdr:nvGraphicFramePr>
        <xdr:cNvPr id="14" name="Diagram 13">
          <a:extLst>
            <a:ext uri="{FF2B5EF4-FFF2-40B4-BE49-F238E27FC236}">
              <a16:creationId xmlns:a16="http://schemas.microsoft.com/office/drawing/2014/main" id="{00000000-0008-0000-1600-00000E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676276</xdr:colOff>
      <xdr:row>0</xdr:row>
      <xdr:rowOff>238124</xdr:rowOff>
    </xdr:to>
    <xdr:graphicFrame macro="">
      <xdr:nvGraphicFramePr>
        <xdr:cNvPr id="20" name="Diagram 19">
          <a:extLst>
            <a:ext uri="{FF2B5EF4-FFF2-40B4-BE49-F238E27FC236}">
              <a16:creationId xmlns:a16="http://schemas.microsoft.com/office/drawing/2014/main" id="{00000000-0008-0000-1700-000014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9</xdr:col>
      <xdr:colOff>0</xdr:colOff>
      <xdr:row>412</xdr:row>
      <xdr:rowOff>0</xdr:rowOff>
    </xdr:from>
    <xdr:to>
      <xdr:col>11</xdr:col>
      <xdr:colOff>51594</xdr:colOff>
      <xdr:row>414</xdr:row>
      <xdr:rowOff>74464</xdr:rowOff>
    </xdr:to>
    <mc:AlternateContent xmlns:mc="http://schemas.openxmlformats.org/markup-compatibility/2006" xmlns:a14="http://schemas.microsoft.com/office/drawing/2010/main">
      <mc:Choice Requires="a14">
        <xdr:sp macro="" textlink="">
          <xdr:nvSpPr>
            <xdr:cNvPr id="9" name="TekstSylinder 8">
              <a:extLst>
                <a:ext uri="{FF2B5EF4-FFF2-40B4-BE49-F238E27FC236}">
                  <a16:creationId xmlns:a16="http://schemas.microsoft.com/office/drawing/2014/main" id="{00000000-0008-0000-1800-000009000000}"/>
                </a:ext>
              </a:extLst>
            </xdr:cNvPr>
            <xdr:cNvSpPr txBox="1"/>
          </xdr:nvSpPr>
          <xdr:spPr>
            <a:xfrm>
              <a:off x="7505700" y="25460325"/>
              <a:ext cx="1270794" cy="398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b-NO" sz="1400"/>
                <a:t>SFP = </a:t>
              </a:r>
              <a14:m>
                <m:oMath xmlns:m="http://schemas.openxmlformats.org/officeDocument/2006/math">
                  <m:f>
                    <m:fPr>
                      <m:ctrlPr>
                        <a:rPr lang="nb-NO" sz="1400" i="1">
                          <a:latin typeface="Cambria Math" panose="02040503050406030204" pitchFamily="18" charset="0"/>
                        </a:rPr>
                      </m:ctrlPr>
                    </m:fPr>
                    <m:num>
                      <m:r>
                        <a:rPr lang="el-GR" sz="1400" i="1">
                          <a:latin typeface="Cambria Math"/>
                        </a:rPr>
                        <m:t>𝛴</m:t>
                      </m:r>
                      <m:r>
                        <a:rPr lang="el-GR" sz="1400" i="1">
                          <a:latin typeface="Cambria Math"/>
                        </a:rPr>
                        <m:t> </m:t>
                      </m:r>
                      <m:r>
                        <a:rPr lang="nb-NO" sz="1400" i="1">
                          <a:latin typeface="Cambria Math"/>
                        </a:rPr>
                        <m:t>𝑃</m:t>
                      </m:r>
                    </m:num>
                    <m:den>
                      <m:r>
                        <a:rPr lang="nb-NO" sz="1400" i="1">
                          <a:latin typeface="Cambria Math"/>
                        </a:rPr>
                        <m:t>𝑉</m:t>
                      </m:r>
                    </m:den>
                  </m:f>
                </m:oMath>
              </a14:m>
              <a:endParaRPr lang="nb-NO" sz="1400"/>
            </a:p>
          </xdr:txBody>
        </xdr:sp>
      </mc:Choice>
      <mc:Fallback xmlns="">
        <xdr:sp macro="" textlink="">
          <xdr:nvSpPr>
            <xdr:cNvPr id="9" name="TekstSylinder 8"/>
            <xdr:cNvSpPr txBox="1"/>
          </xdr:nvSpPr>
          <xdr:spPr>
            <a:xfrm>
              <a:off x="7505700" y="25460325"/>
              <a:ext cx="1270794" cy="398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b-NO" sz="1400"/>
                <a:t>SFP = </a:t>
              </a:r>
              <a:r>
                <a:rPr lang="nb-NO" sz="1400" i="0">
                  <a:latin typeface="Cambria Math"/>
                </a:rPr>
                <a:t>(</a:t>
              </a:r>
              <a:r>
                <a:rPr lang="el-GR" sz="1400" i="0">
                  <a:latin typeface="Cambria Math"/>
                </a:rPr>
                <a:t>𝛴 </a:t>
              </a:r>
              <a:r>
                <a:rPr lang="nb-NO" sz="1400" i="0">
                  <a:latin typeface="Cambria Math"/>
                </a:rPr>
                <a:t>𝑃)/𝑉</a:t>
              </a:r>
              <a:endParaRPr lang="nb-NO" sz="1400"/>
            </a:p>
          </xdr:txBody>
        </xdr:sp>
      </mc:Fallback>
    </mc:AlternateContent>
    <xdr:clientData/>
  </xdr:twoCellAnchor>
  <xdr:twoCellAnchor editAs="absolute">
    <xdr:from>
      <xdr:col>0</xdr:col>
      <xdr:colOff>578643</xdr:colOff>
      <xdr:row>388</xdr:row>
      <xdr:rowOff>23020</xdr:rowOff>
    </xdr:from>
    <xdr:to>
      <xdr:col>1</xdr:col>
      <xdr:colOff>700087</xdr:colOff>
      <xdr:row>389</xdr:row>
      <xdr:rowOff>133093</xdr:rowOff>
    </xdr:to>
    <mc:AlternateContent xmlns:mc="http://schemas.openxmlformats.org/markup-compatibility/2006" xmlns:a14="http://schemas.microsoft.com/office/drawing/2010/main">
      <mc:Choice Requires="a14">
        <xdr:sp macro="" textlink="">
          <xdr:nvSpPr>
            <xdr:cNvPr id="10" name="TekstSylinder 9">
              <a:extLst>
                <a:ext uri="{FF2B5EF4-FFF2-40B4-BE49-F238E27FC236}">
                  <a16:creationId xmlns:a16="http://schemas.microsoft.com/office/drawing/2014/main" id="{00000000-0008-0000-1800-00000A000000}"/>
                </a:ext>
              </a:extLst>
            </xdr:cNvPr>
            <xdr:cNvSpPr txBox="1"/>
          </xdr:nvSpPr>
          <xdr:spPr>
            <a:xfrm>
              <a:off x="578643" y="16958470"/>
              <a:ext cx="731044" cy="271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p>
                      <m:sSupPr>
                        <m:ctrlPr>
                          <a:rPr lang="nb-NO" sz="1100" i="1">
                            <a:solidFill>
                              <a:schemeClr val="tx1"/>
                            </a:solidFill>
                            <a:effectLst/>
                            <a:latin typeface="Cambria Math" panose="02040503050406030204" pitchFamily="18" charset="0"/>
                            <a:ea typeface="+mn-ea"/>
                            <a:cs typeface="+mn-cs"/>
                          </a:rPr>
                        </m:ctrlPr>
                      </m:sSupPr>
                      <m:e>
                        <m:r>
                          <a:rPr lang="nb-NO" sz="1100" b="0" i="1">
                            <a:solidFill>
                              <a:schemeClr val="tx1"/>
                            </a:solidFill>
                            <a:effectLst/>
                            <a:latin typeface="Cambria Math"/>
                            <a:ea typeface="+mn-ea"/>
                            <a:cs typeface="+mn-cs"/>
                          </a:rPr>
                          <m:t>𝑘𝑣</m:t>
                        </m:r>
                      </m:e>
                      <m:sup>
                        <m:r>
                          <a:rPr lang="nb-NO" sz="1100" i="1">
                            <a:solidFill>
                              <a:schemeClr val="tx1"/>
                            </a:solidFill>
                            <a:effectLst/>
                            <a:latin typeface="Cambria Math"/>
                            <a:ea typeface="+mn-ea"/>
                            <a:cs typeface="+mn-cs"/>
                          </a:rPr>
                          <m:t>2</m:t>
                        </m:r>
                      </m:sup>
                    </m:sSup>
                  </m:oMath>
                </m:oMathPara>
              </a14:m>
              <a:endParaRPr lang="nb-NO" sz="1100">
                <a:latin typeface="Times New Roman" pitchFamily="18" charset="0"/>
                <a:cs typeface="Times New Roman" pitchFamily="18" charset="0"/>
              </a:endParaRPr>
            </a:p>
          </xdr:txBody>
        </xdr:sp>
      </mc:Choice>
      <mc:Fallback xmlns="">
        <xdr:sp macro="" textlink="">
          <xdr:nvSpPr>
            <xdr:cNvPr id="10" name="TekstSylinder 9"/>
            <xdr:cNvSpPr txBox="1"/>
          </xdr:nvSpPr>
          <xdr:spPr>
            <a:xfrm>
              <a:off x="578643" y="16958470"/>
              <a:ext cx="731044" cy="271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nb-NO" sz="1100" i="0">
                  <a:solidFill>
                    <a:schemeClr val="tx1"/>
                  </a:solidFill>
                  <a:effectLst/>
                  <a:latin typeface="Cambria Math"/>
                  <a:ea typeface="+mn-ea"/>
                  <a:cs typeface="+mn-cs"/>
                </a:rPr>
                <a:t>〖</a:t>
              </a:r>
              <a:r>
                <a:rPr lang="nb-NO" sz="1100" b="0" i="0">
                  <a:solidFill>
                    <a:schemeClr val="tx1"/>
                  </a:solidFill>
                  <a:effectLst/>
                  <a:latin typeface="Cambria Math"/>
                  <a:ea typeface="+mn-ea"/>
                  <a:cs typeface="+mn-cs"/>
                </a:rPr>
                <a:t>𝑘𝑣〗^</a:t>
              </a:r>
              <a:r>
                <a:rPr lang="nb-NO" sz="1100" i="0">
                  <a:solidFill>
                    <a:schemeClr val="tx1"/>
                  </a:solidFill>
                  <a:effectLst/>
                  <a:latin typeface="Cambria Math"/>
                  <a:ea typeface="+mn-ea"/>
                  <a:cs typeface="+mn-cs"/>
                </a:rPr>
                <a:t>2</a:t>
              </a:r>
              <a:endParaRPr lang="nb-NO" sz="1100">
                <a:latin typeface="Times New Roman" pitchFamily="18" charset="0"/>
                <a:cs typeface="Times New Roman" pitchFamily="18" charset="0"/>
              </a:endParaRPr>
            </a:p>
          </xdr:txBody>
        </xdr:sp>
      </mc:Fallback>
    </mc:AlternateContent>
    <xdr:clientData/>
  </xdr:twoCellAnchor>
  <xdr:twoCellAnchor>
    <xdr:from>
      <xdr:col>2</xdr:col>
      <xdr:colOff>642938</xdr:colOff>
      <xdr:row>166</xdr:row>
      <xdr:rowOff>0</xdr:rowOff>
    </xdr:from>
    <xdr:to>
      <xdr:col>2</xdr:col>
      <xdr:colOff>1087438</xdr:colOff>
      <xdr:row>166</xdr:row>
      <xdr:rowOff>103188</xdr:rowOff>
    </xdr:to>
    <xdr:cxnSp macro="">
      <xdr:nvCxnSpPr>
        <xdr:cNvPr id="13" name="Vinkel 12">
          <a:extLst>
            <a:ext uri="{FF2B5EF4-FFF2-40B4-BE49-F238E27FC236}">
              <a16:creationId xmlns:a16="http://schemas.microsoft.com/office/drawing/2014/main" id="{00000000-0008-0000-1800-00000D000000}"/>
            </a:ext>
          </a:extLst>
        </xdr:cNvPr>
        <xdr:cNvCxnSpPr/>
      </xdr:nvCxnSpPr>
      <xdr:spPr>
        <a:xfrm>
          <a:off x="2309813" y="4152900"/>
          <a:ext cx="444500" cy="103188"/>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142878</xdr:colOff>
      <xdr:row>166</xdr:row>
      <xdr:rowOff>15875</xdr:rowOff>
    </xdr:from>
    <xdr:to>
      <xdr:col>5</xdr:col>
      <xdr:colOff>436563</xdr:colOff>
      <xdr:row>166</xdr:row>
      <xdr:rowOff>103187</xdr:rowOff>
    </xdr:to>
    <xdr:cxnSp macro="">
      <xdr:nvCxnSpPr>
        <xdr:cNvPr id="14" name="Vinkel 13">
          <a:extLst>
            <a:ext uri="{FF2B5EF4-FFF2-40B4-BE49-F238E27FC236}">
              <a16:creationId xmlns:a16="http://schemas.microsoft.com/office/drawing/2014/main" id="{00000000-0008-0000-1800-00000E000000}"/>
            </a:ext>
          </a:extLst>
        </xdr:cNvPr>
        <xdr:cNvCxnSpPr/>
      </xdr:nvCxnSpPr>
      <xdr:spPr>
        <a:xfrm rot="10800000" flipV="1">
          <a:off x="4581528" y="4168775"/>
          <a:ext cx="293685" cy="87312"/>
        </a:xfrm>
        <a:prstGeom prst="bentConnector3">
          <a:avLst>
            <a:gd name="adj1" fmla="val 135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333375</xdr:colOff>
      <xdr:row>184</xdr:row>
      <xdr:rowOff>95252</xdr:rowOff>
    </xdr:from>
    <xdr:to>
      <xdr:col>7</xdr:col>
      <xdr:colOff>704853</xdr:colOff>
      <xdr:row>189</xdr:row>
      <xdr:rowOff>38100</xdr:rowOff>
    </xdr:to>
    <xdr:cxnSp macro="">
      <xdr:nvCxnSpPr>
        <xdr:cNvPr id="15" name="Vinkel 14">
          <a:extLst>
            <a:ext uri="{FF2B5EF4-FFF2-40B4-BE49-F238E27FC236}">
              <a16:creationId xmlns:a16="http://schemas.microsoft.com/office/drawing/2014/main" id="{00000000-0008-0000-1800-00000F000000}"/>
            </a:ext>
          </a:extLst>
        </xdr:cNvPr>
        <xdr:cNvCxnSpPr/>
      </xdr:nvCxnSpPr>
      <xdr:spPr>
        <a:xfrm flipV="1">
          <a:off x="5534025" y="7162802"/>
          <a:ext cx="1133478" cy="857248"/>
        </a:xfrm>
        <a:prstGeom prst="bentConnector3">
          <a:avLst>
            <a:gd name="adj1" fmla="val 7689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0</xdr:row>
      <xdr:rowOff>0</xdr:rowOff>
    </xdr:from>
    <xdr:to>
      <xdr:col>11</xdr:col>
      <xdr:colOff>390526</xdr:colOff>
      <xdr:row>0</xdr:row>
      <xdr:rowOff>238124</xdr:rowOff>
    </xdr:to>
    <xdr:graphicFrame macro="">
      <xdr:nvGraphicFramePr>
        <xdr:cNvPr id="12" name="Diagram 11">
          <a:extLst>
            <a:ext uri="{FF2B5EF4-FFF2-40B4-BE49-F238E27FC236}">
              <a16:creationId xmlns:a16="http://schemas.microsoft.com/office/drawing/2014/main" id="{00000000-0008-0000-1800-00000C000000}"/>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381000</xdr:colOff>
      <xdr:row>8</xdr:row>
      <xdr:rowOff>28575</xdr:rowOff>
    </xdr:from>
    <xdr:to>
      <xdr:col>8</xdr:col>
      <xdr:colOff>57150</xdr:colOff>
      <xdr:row>19</xdr:row>
      <xdr:rowOff>85725</xdr:rowOff>
    </xdr:to>
    <xdr:sp macro="" textlink="">
      <xdr:nvSpPr>
        <xdr:cNvPr id="2" name="TekstSylinder 1">
          <a:extLst>
            <a:ext uri="{FF2B5EF4-FFF2-40B4-BE49-F238E27FC236}">
              <a16:creationId xmlns:a16="http://schemas.microsoft.com/office/drawing/2014/main" id="{00000000-0008-0000-1900-000002000000}"/>
            </a:ext>
          </a:extLst>
        </xdr:cNvPr>
        <xdr:cNvSpPr txBox="1"/>
      </xdr:nvSpPr>
      <xdr:spPr>
        <a:xfrm>
          <a:off x="990600" y="1885950"/>
          <a:ext cx="55149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Venstøp skole har 4 stk eksisterende ventilasjonsaggregat. Hvorav 2 stk (36.01 og 02) er plassert på loft over korridor 1-205. 1stk, (36.03) på loft ved gymsal og 1 stk (36.04)  i ventilasjonsrom 2-12</a:t>
          </a:r>
        </a:p>
        <a:p>
          <a:pPr hangingPunct="0"/>
          <a:r>
            <a:rPr lang="nb-NO" sz="1100">
              <a:solidFill>
                <a:schemeClr val="dk1"/>
              </a:solidFill>
              <a:effectLst/>
              <a:latin typeface="+mn-lt"/>
              <a:ea typeface="+mn-ea"/>
              <a:cs typeface="+mn-cs"/>
            </a:rPr>
            <a:t>I tiltaket inngår utskiftning av tilluft/avtrekksvifter til kammervifter</a:t>
          </a:r>
          <a:r>
            <a:rPr lang="nb-NO" sz="1100" baseline="0">
              <a:solidFill>
                <a:schemeClr val="dk1"/>
              </a:solidFill>
              <a:effectLst/>
              <a:latin typeface="+mn-lt"/>
              <a:ea typeface="+mn-ea"/>
              <a:cs typeface="+mn-cs"/>
            </a:rPr>
            <a:t> på følgende aggregater:</a:t>
          </a:r>
        </a:p>
        <a:p>
          <a:pPr hangingPunct="0"/>
          <a:r>
            <a:rPr lang="nb-NO" sz="1100" baseline="0">
              <a:solidFill>
                <a:schemeClr val="dk1"/>
              </a:solidFill>
              <a:effectLst/>
              <a:latin typeface="+mn-lt"/>
              <a:ea typeface="+mn-ea"/>
              <a:cs typeface="+mn-cs"/>
            </a:rPr>
            <a:t>36.01, 36.02, 36.03 og 36.04.</a:t>
          </a:r>
        </a:p>
        <a:p>
          <a:pPr hangingPunct="0"/>
          <a:endParaRPr lang="nb-NO" sz="1100" baseline="0">
            <a:solidFill>
              <a:schemeClr val="dk1"/>
            </a:solidFill>
            <a:effectLst/>
            <a:latin typeface="+mn-lt"/>
            <a:ea typeface="+mn-ea"/>
            <a:cs typeface="+mn-cs"/>
          </a:endParaRPr>
        </a:p>
        <a:p>
          <a:pPr hangingPunct="0"/>
          <a:endParaRPr lang="nb-NO" sz="1100" baseline="0">
            <a:solidFill>
              <a:schemeClr val="dk1"/>
            </a:solidFill>
            <a:effectLst/>
            <a:latin typeface="+mn-lt"/>
            <a:ea typeface="+mn-ea"/>
            <a:cs typeface="+mn-cs"/>
          </a:endParaRPr>
        </a:p>
      </xdr:txBody>
    </xdr:sp>
    <xdr:clientData/>
  </xdr:twoCellAnchor>
  <xdr:twoCellAnchor>
    <xdr:from>
      <xdr:col>0</xdr:col>
      <xdr:colOff>142875</xdr:colOff>
      <xdr:row>2</xdr:row>
      <xdr:rowOff>381000</xdr:rowOff>
    </xdr:from>
    <xdr:to>
      <xdr:col>0</xdr:col>
      <xdr:colOff>542923</xdr:colOff>
      <xdr:row>79</xdr:row>
      <xdr:rowOff>95253</xdr:rowOff>
    </xdr:to>
    <xdr:cxnSp macro="">
      <xdr:nvCxnSpPr>
        <xdr:cNvPr id="3" name="Vinkel 2">
          <a:extLst>
            <a:ext uri="{FF2B5EF4-FFF2-40B4-BE49-F238E27FC236}">
              <a16:creationId xmlns:a16="http://schemas.microsoft.com/office/drawing/2014/main" id="{00000000-0008-0000-1900-000003000000}"/>
            </a:ext>
          </a:extLst>
        </xdr:cNvPr>
        <xdr:cNvCxnSpPr>
          <a:cxnSpLocks noChangeAspect="1"/>
        </xdr:cNvCxnSpPr>
      </xdr:nvCxnSpPr>
      <xdr:spPr>
        <a:xfrm rot="10800000" flipV="1">
          <a:off x="142875" y="1638300"/>
          <a:ext cx="400048" cy="34290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80</xdr:row>
      <xdr:rowOff>438149</xdr:rowOff>
    </xdr:from>
    <xdr:to>
      <xdr:col>0</xdr:col>
      <xdr:colOff>415817</xdr:colOff>
      <xdr:row>156</xdr:row>
      <xdr:rowOff>44970</xdr:rowOff>
    </xdr:to>
    <xdr:cxnSp macro="">
      <xdr:nvCxnSpPr>
        <xdr:cNvPr id="4" name="Vinkel 3">
          <a:extLst>
            <a:ext uri="{FF2B5EF4-FFF2-40B4-BE49-F238E27FC236}">
              <a16:creationId xmlns:a16="http://schemas.microsoft.com/office/drawing/2014/main" id="{00000000-0008-0000-1900-000004000000}"/>
            </a:ext>
          </a:extLst>
        </xdr:cNvPr>
        <xdr:cNvCxnSpPr>
          <a:cxnSpLocks noChangeAspect="1"/>
        </xdr:cNvCxnSpPr>
      </xdr:nvCxnSpPr>
      <xdr:spPr>
        <a:xfrm rot="10800000" flipV="1">
          <a:off x="66675" y="2486024"/>
          <a:ext cx="349142" cy="13351396"/>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157</xdr:row>
      <xdr:rowOff>0</xdr:rowOff>
    </xdr:from>
    <xdr:to>
      <xdr:col>0</xdr:col>
      <xdr:colOff>523873</xdr:colOff>
      <xdr:row>233</xdr:row>
      <xdr:rowOff>0</xdr:rowOff>
    </xdr:to>
    <xdr:cxnSp macro="">
      <xdr:nvCxnSpPr>
        <xdr:cNvPr id="5" name="Vinkel 4">
          <a:extLst>
            <a:ext uri="{FF2B5EF4-FFF2-40B4-BE49-F238E27FC236}">
              <a16:creationId xmlns:a16="http://schemas.microsoft.com/office/drawing/2014/main" id="{00000000-0008-0000-1900-000005000000}"/>
            </a:ext>
          </a:extLst>
        </xdr:cNvPr>
        <xdr:cNvCxnSpPr>
          <a:cxnSpLocks noChangeAspect="1"/>
        </xdr:cNvCxnSpPr>
      </xdr:nvCxnSpPr>
      <xdr:spPr>
        <a:xfrm rot="10800000" flipV="1">
          <a:off x="123825" y="16078200"/>
          <a:ext cx="400048" cy="638175"/>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85725</xdr:colOff>
      <xdr:row>1</xdr:row>
      <xdr:rowOff>152401</xdr:rowOff>
    </xdr:from>
    <xdr:to>
      <xdr:col>24</xdr:col>
      <xdr:colOff>323851</xdr:colOff>
      <xdr:row>156</xdr:row>
      <xdr:rowOff>352425</xdr:rowOff>
    </xdr:to>
    <xdr:cxnSp macro="">
      <xdr:nvCxnSpPr>
        <xdr:cNvPr id="6" name="Vinkel 5">
          <a:extLst>
            <a:ext uri="{FF2B5EF4-FFF2-40B4-BE49-F238E27FC236}">
              <a16:creationId xmlns:a16="http://schemas.microsoft.com/office/drawing/2014/main" id="{00000000-0008-0000-1900-000006000000}"/>
            </a:ext>
          </a:extLst>
        </xdr:cNvPr>
        <xdr:cNvCxnSpPr/>
      </xdr:nvCxnSpPr>
      <xdr:spPr>
        <a:xfrm rot="5400000" flipH="1" flipV="1">
          <a:off x="9310688" y="8310563"/>
          <a:ext cx="15297149" cy="238126"/>
        </a:xfrm>
        <a:prstGeom prst="bentConnector3">
          <a:avLst>
            <a:gd name="adj1" fmla="val -24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28</xdr:row>
      <xdr:rowOff>0</xdr:rowOff>
    </xdr:from>
    <xdr:to>
      <xdr:col>8</xdr:col>
      <xdr:colOff>0</xdr:colOff>
      <xdr:row>34</xdr:row>
      <xdr:rowOff>95250</xdr:rowOff>
    </xdr:to>
    <xdr:sp macro="" textlink="">
      <xdr:nvSpPr>
        <xdr:cNvPr id="7" name="TekstSylinder 6">
          <a:extLst>
            <a:ext uri="{FF2B5EF4-FFF2-40B4-BE49-F238E27FC236}">
              <a16:creationId xmlns:a16="http://schemas.microsoft.com/office/drawing/2014/main" id="{00000000-0008-0000-1900-000007000000}"/>
            </a:ext>
          </a:extLst>
        </xdr:cNvPr>
        <xdr:cNvSpPr txBox="1"/>
      </xdr:nvSpPr>
      <xdr:spPr>
        <a:xfrm>
          <a:off x="1143000" y="1885950"/>
          <a:ext cx="53054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 </a:t>
          </a:r>
        </a:p>
        <a:p>
          <a:pPr marL="0" marR="0" indent="0" defTabSz="914400" eaLnBrk="1" fontAlgn="auto" latinLnBrk="0" hangingPunct="0">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 Nye vifter</a:t>
          </a:r>
          <a:endParaRPr lang="nb-NO">
            <a:effectLst/>
          </a:endParaRPr>
        </a:p>
        <a:p>
          <a:pPr hangingPunct="0"/>
          <a:r>
            <a:rPr lang="nb-NO" sz="1100">
              <a:solidFill>
                <a:schemeClr val="dk1"/>
              </a:solidFill>
              <a:effectLst/>
              <a:latin typeface="+mn-lt"/>
              <a:ea typeface="+mn-ea"/>
              <a:cs typeface="+mn-cs"/>
            </a:rPr>
            <a:t>- Monteringsarbeider</a:t>
          </a:r>
        </a:p>
        <a:p>
          <a:pPr hangingPunct="0"/>
          <a:r>
            <a:rPr lang="nb-NO" sz="1100">
              <a:solidFill>
                <a:schemeClr val="dk1"/>
              </a:solidFill>
              <a:effectLst/>
              <a:latin typeface="+mn-lt"/>
              <a:ea typeface="+mn-ea"/>
              <a:cs typeface="+mn-cs"/>
            </a:rPr>
            <a:t>- Monteringsarbeider</a:t>
          </a:r>
          <a:endParaRPr lang="nb-NO">
            <a:effectLst/>
          </a:endParaRPr>
        </a:p>
        <a:p>
          <a:pPr hangingPunct="0"/>
          <a:r>
            <a:rPr lang="nb-NO" sz="1100" b="0" i="0" u="none" strike="noStrike">
              <a:solidFill>
                <a:schemeClr val="dk1"/>
              </a:solidFill>
              <a:effectLst/>
              <a:latin typeface="+mn-lt"/>
              <a:ea typeface="+mn-ea"/>
              <a:cs typeface="+mn-cs"/>
            </a:rPr>
            <a:t>- Rørleggerarbeider</a:t>
          </a:r>
          <a:r>
            <a:rPr lang="nb-NO"/>
            <a:t> </a:t>
          </a:r>
        </a:p>
        <a:p>
          <a:pPr hangingPunct="0"/>
          <a:r>
            <a:rPr lang="nb-NO" sz="1100" b="0" i="0">
              <a:solidFill>
                <a:schemeClr val="dk1"/>
              </a:solidFill>
              <a:effectLst/>
              <a:latin typeface="+mn-lt"/>
              <a:ea typeface="+mn-ea"/>
              <a:cs typeface="+mn-cs"/>
            </a:rPr>
            <a:t>- Elektrikerarbeider</a:t>
          </a:r>
          <a:r>
            <a:rPr lang="nb-NO" sz="1100">
              <a:solidFill>
                <a:schemeClr val="dk1"/>
              </a:solidFill>
              <a:effectLst/>
              <a:latin typeface="+mn-lt"/>
              <a:ea typeface="+mn-ea"/>
              <a:cs typeface="+mn-cs"/>
            </a:rPr>
            <a:t> </a:t>
          </a:r>
        </a:p>
        <a:p>
          <a:pPr marL="0" marR="0" indent="0" defTabSz="914400" eaLnBrk="1" fontAlgn="auto" latinLnBrk="0" hangingPunct="0">
            <a:lnSpc>
              <a:spcPct val="100000"/>
            </a:lnSpc>
            <a:spcBef>
              <a:spcPts val="0"/>
            </a:spcBef>
            <a:spcAft>
              <a:spcPts val="0"/>
            </a:spcAft>
            <a:buClrTx/>
            <a:buSzTx/>
            <a:buFontTx/>
            <a:buNone/>
            <a:tabLst/>
            <a:defRPr/>
          </a:pPr>
          <a:r>
            <a:rPr lang="nb-NO" sz="1100" b="0" i="0">
              <a:solidFill>
                <a:schemeClr val="dk1"/>
              </a:solidFill>
              <a:effectLst/>
              <a:latin typeface="+mn-lt"/>
              <a:ea typeface="+mn-ea"/>
              <a:cs typeface="+mn-cs"/>
            </a:rPr>
            <a:t>- Konsulentarbeider</a:t>
          </a:r>
          <a:r>
            <a:rPr lang="nb-NO" sz="1100">
              <a:solidFill>
                <a:schemeClr val="dk1"/>
              </a:solidFill>
              <a:effectLst/>
              <a:latin typeface="+mn-lt"/>
              <a:ea typeface="+mn-ea"/>
              <a:cs typeface="+mn-cs"/>
            </a:rPr>
            <a:t> </a:t>
          </a:r>
          <a:endParaRPr lang="nb-NO">
            <a:effectLst/>
          </a:endParaRP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endParaRPr lang="nb-NO" sz="1100"/>
        </a:p>
      </xdr:txBody>
    </xdr:sp>
    <xdr:clientData/>
  </xdr:twoCellAnchor>
  <xdr:twoCellAnchor>
    <xdr:from>
      <xdr:col>1</xdr:col>
      <xdr:colOff>0</xdr:colOff>
      <xdr:row>236</xdr:row>
      <xdr:rowOff>0</xdr:rowOff>
    </xdr:from>
    <xdr:to>
      <xdr:col>2</xdr:col>
      <xdr:colOff>29923</xdr:colOff>
      <xdr:row>237</xdr:row>
      <xdr:rowOff>14770</xdr:rowOff>
    </xdr:to>
    <xdr:sp macro="" textlink="">
      <xdr:nvSpPr>
        <xdr:cNvPr id="8" name="Pil høyre 7">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rot="10800000">
          <a:off x="609600" y="17202150"/>
          <a:ext cx="1049098" cy="176695"/>
        </a:xfrm>
        <a:prstGeom prst="rightArrow">
          <a:avLst/>
        </a:prstGeom>
        <a:scene3d>
          <a:camera prst="orthographicFront"/>
          <a:lightRig rig="threePt" dir="t">
            <a:rot lat="0" lon="0" rev="7500000"/>
          </a:lightRig>
        </a:scene3d>
        <a:sp3d prstMaterial="plastic">
          <a:bevelT w="127000" h="25400" prst="relaxedInset"/>
        </a:sp3d>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381000</xdr:colOff>
      <xdr:row>8</xdr:row>
      <xdr:rowOff>28575</xdr:rowOff>
    </xdr:from>
    <xdr:to>
      <xdr:col>8</xdr:col>
      <xdr:colOff>57150</xdr:colOff>
      <xdr:row>19</xdr:row>
      <xdr:rowOff>85725</xdr:rowOff>
    </xdr:to>
    <xdr:sp macro="" textlink="">
      <xdr:nvSpPr>
        <xdr:cNvPr id="2" name="TekstSylinder 1">
          <a:extLst>
            <a:ext uri="{FF2B5EF4-FFF2-40B4-BE49-F238E27FC236}">
              <a16:creationId xmlns:a16="http://schemas.microsoft.com/office/drawing/2014/main" id="{00000000-0008-0000-1A00-000002000000}"/>
            </a:ext>
          </a:extLst>
        </xdr:cNvPr>
        <xdr:cNvSpPr txBox="1"/>
      </xdr:nvSpPr>
      <xdr:spPr>
        <a:xfrm>
          <a:off x="990600" y="1885950"/>
          <a:ext cx="55149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Venstøp skole har 4 stk eksisterende ventilasjonsaggregat. Hvorav 2 stk (36.01 og 02) er plassert på loft over korridor 1-205. 1stk, (36.03) på loft ved gymsal og 1 stk (36.04)  i ventilasjonsrom 2-12</a:t>
          </a:r>
        </a:p>
        <a:p>
          <a:pPr hangingPunct="0"/>
          <a:r>
            <a:rPr lang="nb-NO" sz="1100">
              <a:solidFill>
                <a:schemeClr val="dk1"/>
              </a:solidFill>
              <a:effectLst/>
              <a:latin typeface="+mn-lt"/>
              <a:ea typeface="+mn-ea"/>
              <a:cs typeface="+mn-cs"/>
            </a:rPr>
            <a:t>I tiltaket inngår utskiftning av tilluft/avtrekksvifter til kammervifter</a:t>
          </a:r>
          <a:r>
            <a:rPr lang="nb-NO" sz="1100" baseline="0">
              <a:solidFill>
                <a:schemeClr val="dk1"/>
              </a:solidFill>
              <a:effectLst/>
              <a:latin typeface="+mn-lt"/>
              <a:ea typeface="+mn-ea"/>
              <a:cs typeface="+mn-cs"/>
            </a:rPr>
            <a:t> på følgende aggregater:</a:t>
          </a:r>
        </a:p>
        <a:p>
          <a:pPr hangingPunct="0"/>
          <a:r>
            <a:rPr lang="nb-NO" sz="1100" baseline="0">
              <a:solidFill>
                <a:schemeClr val="dk1"/>
              </a:solidFill>
              <a:effectLst/>
              <a:latin typeface="+mn-lt"/>
              <a:ea typeface="+mn-ea"/>
              <a:cs typeface="+mn-cs"/>
            </a:rPr>
            <a:t>36.01, 36.02, 36.03 og 36.04.</a:t>
          </a:r>
        </a:p>
        <a:p>
          <a:pPr hangingPunct="0"/>
          <a:endParaRPr lang="nb-NO" sz="1100" baseline="0">
            <a:solidFill>
              <a:schemeClr val="dk1"/>
            </a:solidFill>
            <a:effectLst/>
            <a:latin typeface="+mn-lt"/>
            <a:ea typeface="+mn-ea"/>
            <a:cs typeface="+mn-cs"/>
          </a:endParaRPr>
        </a:p>
        <a:p>
          <a:pPr hangingPunct="0"/>
          <a:endParaRPr lang="nb-NO" sz="1100" baseline="0">
            <a:solidFill>
              <a:schemeClr val="dk1"/>
            </a:solidFill>
            <a:effectLst/>
            <a:latin typeface="+mn-lt"/>
            <a:ea typeface="+mn-ea"/>
            <a:cs typeface="+mn-cs"/>
          </a:endParaRPr>
        </a:p>
      </xdr:txBody>
    </xdr:sp>
    <xdr:clientData/>
  </xdr:twoCellAnchor>
  <xdr:twoCellAnchor>
    <xdr:from>
      <xdr:col>0</xdr:col>
      <xdr:colOff>142875</xdr:colOff>
      <xdr:row>2</xdr:row>
      <xdr:rowOff>381000</xdr:rowOff>
    </xdr:from>
    <xdr:to>
      <xdr:col>0</xdr:col>
      <xdr:colOff>542923</xdr:colOff>
      <xdr:row>79</xdr:row>
      <xdr:rowOff>95253</xdr:rowOff>
    </xdr:to>
    <xdr:cxnSp macro="">
      <xdr:nvCxnSpPr>
        <xdr:cNvPr id="3" name="Vinkel 2">
          <a:extLst>
            <a:ext uri="{FF2B5EF4-FFF2-40B4-BE49-F238E27FC236}">
              <a16:creationId xmlns:a16="http://schemas.microsoft.com/office/drawing/2014/main" id="{00000000-0008-0000-1A00-000003000000}"/>
            </a:ext>
          </a:extLst>
        </xdr:cNvPr>
        <xdr:cNvCxnSpPr>
          <a:cxnSpLocks noChangeAspect="1"/>
        </xdr:cNvCxnSpPr>
      </xdr:nvCxnSpPr>
      <xdr:spPr>
        <a:xfrm rot="10800000" flipV="1">
          <a:off x="142875" y="1638300"/>
          <a:ext cx="400048" cy="34290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80</xdr:row>
      <xdr:rowOff>438149</xdr:rowOff>
    </xdr:from>
    <xdr:to>
      <xdr:col>0</xdr:col>
      <xdr:colOff>415817</xdr:colOff>
      <xdr:row>156</xdr:row>
      <xdr:rowOff>44970</xdr:rowOff>
    </xdr:to>
    <xdr:cxnSp macro="">
      <xdr:nvCxnSpPr>
        <xdr:cNvPr id="4" name="Vinkel 3">
          <a:extLst>
            <a:ext uri="{FF2B5EF4-FFF2-40B4-BE49-F238E27FC236}">
              <a16:creationId xmlns:a16="http://schemas.microsoft.com/office/drawing/2014/main" id="{00000000-0008-0000-1A00-000004000000}"/>
            </a:ext>
          </a:extLst>
        </xdr:cNvPr>
        <xdr:cNvCxnSpPr>
          <a:cxnSpLocks noChangeAspect="1"/>
        </xdr:cNvCxnSpPr>
      </xdr:nvCxnSpPr>
      <xdr:spPr>
        <a:xfrm rot="10800000" flipV="1">
          <a:off x="66675" y="2486024"/>
          <a:ext cx="349142" cy="13351396"/>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157</xdr:row>
      <xdr:rowOff>0</xdr:rowOff>
    </xdr:from>
    <xdr:to>
      <xdr:col>0</xdr:col>
      <xdr:colOff>523873</xdr:colOff>
      <xdr:row>233</xdr:row>
      <xdr:rowOff>0</xdr:rowOff>
    </xdr:to>
    <xdr:cxnSp macro="">
      <xdr:nvCxnSpPr>
        <xdr:cNvPr id="5" name="Vinkel 4">
          <a:extLst>
            <a:ext uri="{FF2B5EF4-FFF2-40B4-BE49-F238E27FC236}">
              <a16:creationId xmlns:a16="http://schemas.microsoft.com/office/drawing/2014/main" id="{00000000-0008-0000-1A00-000005000000}"/>
            </a:ext>
          </a:extLst>
        </xdr:cNvPr>
        <xdr:cNvCxnSpPr>
          <a:cxnSpLocks noChangeAspect="1"/>
        </xdr:cNvCxnSpPr>
      </xdr:nvCxnSpPr>
      <xdr:spPr>
        <a:xfrm rot="10800000" flipV="1">
          <a:off x="123825" y="16078200"/>
          <a:ext cx="400048" cy="638175"/>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85725</xdr:colOff>
      <xdr:row>1</xdr:row>
      <xdr:rowOff>152401</xdr:rowOff>
    </xdr:from>
    <xdr:to>
      <xdr:col>24</xdr:col>
      <xdr:colOff>323851</xdr:colOff>
      <xdr:row>156</xdr:row>
      <xdr:rowOff>352425</xdr:rowOff>
    </xdr:to>
    <xdr:cxnSp macro="">
      <xdr:nvCxnSpPr>
        <xdr:cNvPr id="6" name="Vinkel 5">
          <a:extLst>
            <a:ext uri="{FF2B5EF4-FFF2-40B4-BE49-F238E27FC236}">
              <a16:creationId xmlns:a16="http://schemas.microsoft.com/office/drawing/2014/main" id="{00000000-0008-0000-1A00-000006000000}"/>
            </a:ext>
          </a:extLst>
        </xdr:cNvPr>
        <xdr:cNvCxnSpPr/>
      </xdr:nvCxnSpPr>
      <xdr:spPr>
        <a:xfrm rot="5400000" flipH="1" flipV="1">
          <a:off x="9310688" y="8310563"/>
          <a:ext cx="15297149" cy="238126"/>
        </a:xfrm>
        <a:prstGeom prst="bentConnector3">
          <a:avLst>
            <a:gd name="adj1" fmla="val -24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28</xdr:row>
      <xdr:rowOff>0</xdr:rowOff>
    </xdr:from>
    <xdr:to>
      <xdr:col>8</xdr:col>
      <xdr:colOff>0</xdr:colOff>
      <xdr:row>34</xdr:row>
      <xdr:rowOff>95250</xdr:rowOff>
    </xdr:to>
    <xdr:sp macro="" textlink="">
      <xdr:nvSpPr>
        <xdr:cNvPr id="7" name="TekstSylinder 6">
          <a:extLst>
            <a:ext uri="{FF2B5EF4-FFF2-40B4-BE49-F238E27FC236}">
              <a16:creationId xmlns:a16="http://schemas.microsoft.com/office/drawing/2014/main" id="{00000000-0008-0000-1A00-000007000000}"/>
            </a:ext>
          </a:extLst>
        </xdr:cNvPr>
        <xdr:cNvSpPr txBox="1"/>
      </xdr:nvSpPr>
      <xdr:spPr>
        <a:xfrm>
          <a:off x="1143000" y="1885950"/>
          <a:ext cx="53054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 </a:t>
          </a:r>
        </a:p>
        <a:p>
          <a:pPr marL="0" marR="0" indent="0" defTabSz="914400" eaLnBrk="1" fontAlgn="auto" latinLnBrk="0" hangingPunct="0">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 Nye vifter</a:t>
          </a:r>
          <a:endParaRPr lang="nb-NO">
            <a:effectLst/>
          </a:endParaRPr>
        </a:p>
        <a:p>
          <a:pPr hangingPunct="0"/>
          <a:r>
            <a:rPr lang="nb-NO" sz="1100">
              <a:solidFill>
                <a:schemeClr val="dk1"/>
              </a:solidFill>
              <a:effectLst/>
              <a:latin typeface="+mn-lt"/>
              <a:ea typeface="+mn-ea"/>
              <a:cs typeface="+mn-cs"/>
            </a:rPr>
            <a:t>- Monteringsarbeider</a:t>
          </a:r>
        </a:p>
        <a:p>
          <a:pPr hangingPunct="0"/>
          <a:r>
            <a:rPr lang="nb-NO" sz="1100">
              <a:solidFill>
                <a:schemeClr val="dk1"/>
              </a:solidFill>
              <a:effectLst/>
              <a:latin typeface="+mn-lt"/>
              <a:ea typeface="+mn-ea"/>
              <a:cs typeface="+mn-cs"/>
            </a:rPr>
            <a:t>- Monteringsarbeider</a:t>
          </a:r>
          <a:endParaRPr lang="nb-NO">
            <a:effectLst/>
          </a:endParaRPr>
        </a:p>
        <a:p>
          <a:pPr hangingPunct="0"/>
          <a:r>
            <a:rPr lang="nb-NO" sz="1100" b="0" i="0" u="none" strike="noStrike">
              <a:solidFill>
                <a:schemeClr val="dk1"/>
              </a:solidFill>
              <a:effectLst/>
              <a:latin typeface="+mn-lt"/>
              <a:ea typeface="+mn-ea"/>
              <a:cs typeface="+mn-cs"/>
            </a:rPr>
            <a:t>- Rørleggerarbeider</a:t>
          </a:r>
          <a:r>
            <a:rPr lang="nb-NO"/>
            <a:t> </a:t>
          </a:r>
        </a:p>
        <a:p>
          <a:pPr hangingPunct="0"/>
          <a:r>
            <a:rPr lang="nb-NO" sz="1100" b="0" i="0">
              <a:solidFill>
                <a:schemeClr val="dk1"/>
              </a:solidFill>
              <a:effectLst/>
              <a:latin typeface="+mn-lt"/>
              <a:ea typeface="+mn-ea"/>
              <a:cs typeface="+mn-cs"/>
            </a:rPr>
            <a:t>- Elektrikerarbeider</a:t>
          </a:r>
          <a:r>
            <a:rPr lang="nb-NO" sz="1100">
              <a:solidFill>
                <a:schemeClr val="dk1"/>
              </a:solidFill>
              <a:effectLst/>
              <a:latin typeface="+mn-lt"/>
              <a:ea typeface="+mn-ea"/>
              <a:cs typeface="+mn-cs"/>
            </a:rPr>
            <a:t> </a:t>
          </a:r>
        </a:p>
        <a:p>
          <a:pPr marL="0" marR="0" indent="0" defTabSz="914400" eaLnBrk="1" fontAlgn="auto" latinLnBrk="0" hangingPunct="0">
            <a:lnSpc>
              <a:spcPct val="100000"/>
            </a:lnSpc>
            <a:spcBef>
              <a:spcPts val="0"/>
            </a:spcBef>
            <a:spcAft>
              <a:spcPts val="0"/>
            </a:spcAft>
            <a:buClrTx/>
            <a:buSzTx/>
            <a:buFontTx/>
            <a:buNone/>
            <a:tabLst/>
            <a:defRPr/>
          </a:pPr>
          <a:r>
            <a:rPr lang="nb-NO" sz="1100" b="0" i="0">
              <a:solidFill>
                <a:schemeClr val="dk1"/>
              </a:solidFill>
              <a:effectLst/>
              <a:latin typeface="+mn-lt"/>
              <a:ea typeface="+mn-ea"/>
              <a:cs typeface="+mn-cs"/>
            </a:rPr>
            <a:t>- Konsulentarbeider</a:t>
          </a:r>
          <a:r>
            <a:rPr lang="nb-NO" sz="1100">
              <a:solidFill>
                <a:schemeClr val="dk1"/>
              </a:solidFill>
              <a:effectLst/>
              <a:latin typeface="+mn-lt"/>
              <a:ea typeface="+mn-ea"/>
              <a:cs typeface="+mn-cs"/>
            </a:rPr>
            <a:t> </a:t>
          </a:r>
          <a:endParaRPr lang="nb-NO">
            <a:effectLst/>
          </a:endParaRP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endParaRPr lang="nb-NO" sz="1100"/>
        </a:p>
      </xdr:txBody>
    </xdr:sp>
    <xdr:clientData/>
  </xdr:twoCellAnchor>
  <xdr:twoCellAnchor>
    <xdr:from>
      <xdr:col>1</xdr:col>
      <xdr:colOff>0</xdr:colOff>
      <xdr:row>236</xdr:row>
      <xdr:rowOff>0</xdr:rowOff>
    </xdr:from>
    <xdr:to>
      <xdr:col>2</xdr:col>
      <xdr:colOff>29923</xdr:colOff>
      <xdr:row>237</xdr:row>
      <xdr:rowOff>14770</xdr:rowOff>
    </xdr:to>
    <xdr:sp macro="" textlink="">
      <xdr:nvSpPr>
        <xdr:cNvPr id="8" name="Pil høyre 7">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a:xfrm rot="10800000">
          <a:off x="609600" y="17202150"/>
          <a:ext cx="1049098" cy="176695"/>
        </a:xfrm>
        <a:prstGeom prst="rightArrow">
          <a:avLst/>
        </a:prstGeom>
        <a:scene3d>
          <a:camera prst="orthographicFront"/>
          <a:lightRig rig="threePt" dir="t">
            <a:rot lat="0" lon="0" rev="7500000"/>
          </a:lightRig>
        </a:scene3d>
        <a:sp3d prstMaterial="plastic">
          <a:bevelT w="127000" h="25400" prst="relaxedInset"/>
        </a:sp3d>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381000</xdr:colOff>
      <xdr:row>8</xdr:row>
      <xdr:rowOff>28575</xdr:rowOff>
    </xdr:from>
    <xdr:to>
      <xdr:col>8</xdr:col>
      <xdr:colOff>57150</xdr:colOff>
      <xdr:row>19</xdr:row>
      <xdr:rowOff>85725</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990600" y="1885950"/>
          <a:ext cx="55149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Venstøp skole har 4 stk eksisterende ventilasjonsaggregat. Hvorav 2 stk (36.01 og 02) er plassert på loft over korridor 1-205. 1stk, (36.03) på loft ved gymsal og 1 stk (36.04)  i ventilasjonsrom 2-12</a:t>
          </a:r>
        </a:p>
        <a:p>
          <a:pPr hangingPunct="0"/>
          <a:r>
            <a:rPr lang="nb-NO" sz="1100">
              <a:solidFill>
                <a:schemeClr val="dk1"/>
              </a:solidFill>
              <a:effectLst/>
              <a:latin typeface="+mn-lt"/>
              <a:ea typeface="+mn-ea"/>
              <a:cs typeface="+mn-cs"/>
            </a:rPr>
            <a:t>I tiltaket inngår utskiftning av tilluft/avtrekksvifter til kammervifter</a:t>
          </a:r>
          <a:r>
            <a:rPr lang="nb-NO" sz="1100" baseline="0">
              <a:solidFill>
                <a:schemeClr val="dk1"/>
              </a:solidFill>
              <a:effectLst/>
              <a:latin typeface="+mn-lt"/>
              <a:ea typeface="+mn-ea"/>
              <a:cs typeface="+mn-cs"/>
            </a:rPr>
            <a:t> på følgende aggregater:</a:t>
          </a:r>
        </a:p>
        <a:p>
          <a:pPr hangingPunct="0"/>
          <a:r>
            <a:rPr lang="nb-NO" sz="1100" baseline="0">
              <a:solidFill>
                <a:schemeClr val="dk1"/>
              </a:solidFill>
              <a:effectLst/>
              <a:latin typeface="+mn-lt"/>
              <a:ea typeface="+mn-ea"/>
              <a:cs typeface="+mn-cs"/>
            </a:rPr>
            <a:t>36.01, 36.02, 36.03 og 36.04.</a:t>
          </a:r>
        </a:p>
        <a:p>
          <a:pPr hangingPunct="0"/>
          <a:endParaRPr lang="nb-NO" sz="1100" baseline="0">
            <a:solidFill>
              <a:schemeClr val="dk1"/>
            </a:solidFill>
            <a:effectLst/>
            <a:latin typeface="+mn-lt"/>
            <a:ea typeface="+mn-ea"/>
            <a:cs typeface="+mn-cs"/>
          </a:endParaRPr>
        </a:p>
        <a:p>
          <a:pPr hangingPunct="0"/>
          <a:endParaRPr lang="nb-NO" sz="1100" baseline="0">
            <a:solidFill>
              <a:schemeClr val="dk1"/>
            </a:solidFill>
            <a:effectLst/>
            <a:latin typeface="+mn-lt"/>
            <a:ea typeface="+mn-ea"/>
            <a:cs typeface="+mn-cs"/>
          </a:endParaRPr>
        </a:p>
      </xdr:txBody>
    </xdr:sp>
    <xdr:clientData/>
  </xdr:twoCellAnchor>
  <xdr:twoCellAnchor>
    <xdr:from>
      <xdr:col>0</xdr:col>
      <xdr:colOff>142875</xdr:colOff>
      <xdr:row>2</xdr:row>
      <xdr:rowOff>381000</xdr:rowOff>
    </xdr:from>
    <xdr:to>
      <xdr:col>0</xdr:col>
      <xdr:colOff>542923</xdr:colOff>
      <xdr:row>79</xdr:row>
      <xdr:rowOff>95253</xdr:rowOff>
    </xdr:to>
    <xdr:cxnSp macro="">
      <xdr:nvCxnSpPr>
        <xdr:cNvPr id="3" name="Vinkel 2">
          <a:extLst>
            <a:ext uri="{FF2B5EF4-FFF2-40B4-BE49-F238E27FC236}">
              <a16:creationId xmlns:a16="http://schemas.microsoft.com/office/drawing/2014/main" id="{00000000-0008-0000-1B00-000003000000}"/>
            </a:ext>
          </a:extLst>
        </xdr:cNvPr>
        <xdr:cNvCxnSpPr>
          <a:cxnSpLocks noChangeAspect="1"/>
        </xdr:cNvCxnSpPr>
      </xdr:nvCxnSpPr>
      <xdr:spPr>
        <a:xfrm rot="10800000" flipV="1">
          <a:off x="142875" y="1638300"/>
          <a:ext cx="400048" cy="34290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80</xdr:row>
      <xdr:rowOff>438149</xdr:rowOff>
    </xdr:from>
    <xdr:to>
      <xdr:col>0</xdr:col>
      <xdr:colOff>415817</xdr:colOff>
      <xdr:row>156</xdr:row>
      <xdr:rowOff>44970</xdr:rowOff>
    </xdr:to>
    <xdr:cxnSp macro="">
      <xdr:nvCxnSpPr>
        <xdr:cNvPr id="4" name="Vinkel 3">
          <a:extLst>
            <a:ext uri="{FF2B5EF4-FFF2-40B4-BE49-F238E27FC236}">
              <a16:creationId xmlns:a16="http://schemas.microsoft.com/office/drawing/2014/main" id="{00000000-0008-0000-1B00-000004000000}"/>
            </a:ext>
          </a:extLst>
        </xdr:cNvPr>
        <xdr:cNvCxnSpPr>
          <a:cxnSpLocks noChangeAspect="1"/>
        </xdr:cNvCxnSpPr>
      </xdr:nvCxnSpPr>
      <xdr:spPr>
        <a:xfrm rot="10800000" flipV="1">
          <a:off x="66675" y="2486024"/>
          <a:ext cx="349142" cy="13208521"/>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157</xdr:row>
      <xdr:rowOff>0</xdr:rowOff>
    </xdr:from>
    <xdr:to>
      <xdr:col>0</xdr:col>
      <xdr:colOff>523873</xdr:colOff>
      <xdr:row>233</xdr:row>
      <xdr:rowOff>0</xdr:rowOff>
    </xdr:to>
    <xdr:cxnSp macro="">
      <xdr:nvCxnSpPr>
        <xdr:cNvPr id="5" name="Vinkel 4">
          <a:extLst>
            <a:ext uri="{FF2B5EF4-FFF2-40B4-BE49-F238E27FC236}">
              <a16:creationId xmlns:a16="http://schemas.microsoft.com/office/drawing/2014/main" id="{00000000-0008-0000-1B00-000005000000}"/>
            </a:ext>
          </a:extLst>
        </xdr:cNvPr>
        <xdr:cNvCxnSpPr>
          <a:cxnSpLocks noChangeAspect="1"/>
        </xdr:cNvCxnSpPr>
      </xdr:nvCxnSpPr>
      <xdr:spPr>
        <a:xfrm rot="10800000" flipV="1">
          <a:off x="123825" y="15935325"/>
          <a:ext cx="400048" cy="638175"/>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85725</xdr:colOff>
      <xdr:row>1</xdr:row>
      <xdr:rowOff>152401</xdr:rowOff>
    </xdr:from>
    <xdr:to>
      <xdr:col>24</xdr:col>
      <xdr:colOff>323851</xdr:colOff>
      <xdr:row>156</xdr:row>
      <xdr:rowOff>352425</xdr:rowOff>
    </xdr:to>
    <xdr:cxnSp macro="">
      <xdr:nvCxnSpPr>
        <xdr:cNvPr id="6" name="Vinkel 5">
          <a:extLst>
            <a:ext uri="{FF2B5EF4-FFF2-40B4-BE49-F238E27FC236}">
              <a16:creationId xmlns:a16="http://schemas.microsoft.com/office/drawing/2014/main" id="{00000000-0008-0000-1B00-000006000000}"/>
            </a:ext>
          </a:extLst>
        </xdr:cNvPr>
        <xdr:cNvCxnSpPr/>
      </xdr:nvCxnSpPr>
      <xdr:spPr>
        <a:xfrm rot="5400000" flipH="1" flipV="1">
          <a:off x="-209549" y="8239125"/>
          <a:ext cx="15154274" cy="238126"/>
        </a:xfrm>
        <a:prstGeom prst="bentConnector3">
          <a:avLst>
            <a:gd name="adj1" fmla="val -24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28</xdr:row>
      <xdr:rowOff>0</xdr:rowOff>
    </xdr:from>
    <xdr:to>
      <xdr:col>8</xdr:col>
      <xdr:colOff>0</xdr:colOff>
      <xdr:row>34</xdr:row>
      <xdr:rowOff>95250</xdr:rowOff>
    </xdr:to>
    <xdr:sp macro="" textlink="">
      <xdr:nvSpPr>
        <xdr:cNvPr id="7" name="TekstSylinder 6">
          <a:extLst>
            <a:ext uri="{FF2B5EF4-FFF2-40B4-BE49-F238E27FC236}">
              <a16:creationId xmlns:a16="http://schemas.microsoft.com/office/drawing/2014/main" id="{00000000-0008-0000-1B00-000007000000}"/>
            </a:ext>
          </a:extLst>
        </xdr:cNvPr>
        <xdr:cNvSpPr txBox="1"/>
      </xdr:nvSpPr>
      <xdr:spPr>
        <a:xfrm>
          <a:off x="1143000" y="1885950"/>
          <a:ext cx="53054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 </a:t>
          </a:r>
        </a:p>
        <a:p>
          <a:pPr marL="0" marR="0" indent="0" defTabSz="914400" eaLnBrk="1" fontAlgn="auto" latinLnBrk="0" hangingPunct="0">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 Nye vifter</a:t>
          </a:r>
          <a:endParaRPr lang="nb-NO">
            <a:effectLst/>
          </a:endParaRPr>
        </a:p>
        <a:p>
          <a:pPr hangingPunct="0"/>
          <a:r>
            <a:rPr lang="nb-NO" sz="1100">
              <a:solidFill>
                <a:schemeClr val="dk1"/>
              </a:solidFill>
              <a:effectLst/>
              <a:latin typeface="+mn-lt"/>
              <a:ea typeface="+mn-ea"/>
              <a:cs typeface="+mn-cs"/>
            </a:rPr>
            <a:t>- Monteringsarbeider</a:t>
          </a:r>
        </a:p>
        <a:p>
          <a:pPr hangingPunct="0"/>
          <a:r>
            <a:rPr lang="nb-NO" sz="1100">
              <a:solidFill>
                <a:schemeClr val="dk1"/>
              </a:solidFill>
              <a:effectLst/>
              <a:latin typeface="+mn-lt"/>
              <a:ea typeface="+mn-ea"/>
              <a:cs typeface="+mn-cs"/>
            </a:rPr>
            <a:t>- Monteringsarbeider</a:t>
          </a:r>
          <a:endParaRPr lang="nb-NO">
            <a:effectLst/>
          </a:endParaRPr>
        </a:p>
        <a:p>
          <a:pPr hangingPunct="0"/>
          <a:r>
            <a:rPr lang="nb-NO" sz="1100" b="0" i="0" u="none" strike="noStrike">
              <a:solidFill>
                <a:schemeClr val="dk1"/>
              </a:solidFill>
              <a:effectLst/>
              <a:latin typeface="+mn-lt"/>
              <a:ea typeface="+mn-ea"/>
              <a:cs typeface="+mn-cs"/>
            </a:rPr>
            <a:t>- Rørleggerarbeider</a:t>
          </a:r>
          <a:r>
            <a:rPr lang="nb-NO"/>
            <a:t> </a:t>
          </a:r>
        </a:p>
        <a:p>
          <a:pPr hangingPunct="0"/>
          <a:r>
            <a:rPr lang="nb-NO" sz="1100" b="0" i="0">
              <a:solidFill>
                <a:schemeClr val="dk1"/>
              </a:solidFill>
              <a:effectLst/>
              <a:latin typeface="+mn-lt"/>
              <a:ea typeface="+mn-ea"/>
              <a:cs typeface="+mn-cs"/>
            </a:rPr>
            <a:t>- Elektrikerarbeider</a:t>
          </a:r>
          <a:r>
            <a:rPr lang="nb-NO" sz="1100">
              <a:solidFill>
                <a:schemeClr val="dk1"/>
              </a:solidFill>
              <a:effectLst/>
              <a:latin typeface="+mn-lt"/>
              <a:ea typeface="+mn-ea"/>
              <a:cs typeface="+mn-cs"/>
            </a:rPr>
            <a:t> </a:t>
          </a:r>
        </a:p>
        <a:p>
          <a:pPr marL="0" marR="0" indent="0" defTabSz="914400" eaLnBrk="1" fontAlgn="auto" latinLnBrk="0" hangingPunct="0">
            <a:lnSpc>
              <a:spcPct val="100000"/>
            </a:lnSpc>
            <a:spcBef>
              <a:spcPts val="0"/>
            </a:spcBef>
            <a:spcAft>
              <a:spcPts val="0"/>
            </a:spcAft>
            <a:buClrTx/>
            <a:buSzTx/>
            <a:buFontTx/>
            <a:buNone/>
            <a:tabLst/>
            <a:defRPr/>
          </a:pPr>
          <a:r>
            <a:rPr lang="nb-NO" sz="1100" b="0" i="0">
              <a:solidFill>
                <a:schemeClr val="dk1"/>
              </a:solidFill>
              <a:effectLst/>
              <a:latin typeface="+mn-lt"/>
              <a:ea typeface="+mn-ea"/>
              <a:cs typeface="+mn-cs"/>
            </a:rPr>
            <a:t>- Konsulentarbeider</a:t>
          </a:r>
          <a:r>
            <a:rPr lang="nb-NO" sz="1100">
              <a:solidFill>
                <a:schemeClr val="dk1"/>
              </a:solidFill>
              <a:effectLst/>
              <a:latin typeface="+mn-lt"/>
              <a:ea typeface="+mn-ea"/>
              <a:cs typeface="+mn-cs"/>
            </a:rPr>
            <a:t> </a:t>
          </a:r>
          <a:endParaRPr lang="nb-NO">
            <a:effectLst/>
          </a:endParaRP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endParaRPr lang="nb-NO" sz="1100"/>
        </a:p>
      </xdr:txBody>
    </xdr:sp>
    <xdr:clientData/>
  </xdr:twoCellAnchor>
  <xdr:twoCellAnchor>
    <xdr:from>
      <xdr:col>1</xdr:col>
      <xdr:colOff>0</xdr:colOff>
      <xdr:row>236</xdr:row>
      <xdr:rowOff>0</xdr:rowOff>
    </xdr:from>
    <xdr:to>
      <xdr:col>2</xdr:col>
      <xdr:colOff>29923</xdr:colOff>
      <xdr:row>237</xdr:row>
      <xdr:rowOff>14770</xdr:rowOff>
    </xdr:to>
    <xdr:sp macro="" textlink="">
      <xdr:nvSpPr>
        <xdr:cNvPr id="8" name="Pil høyre 7">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rot="10800000">
          <a:off x="609600" y="17059275"/>
          <a:ext cx="1049098" cy="176695"/>
        </a:xfrm>
        <a:prstGeom prst="rightArrow">
          <a:avLst/>
        </a:prstGeom>
        <a:scene3d>
          <a:camera prst="orthographicFront"/>
          <a:lightRig rig="threePt" dir="t">
            <a:rot lat="0" lon="0" rev="7500000"/>
          </a:lightRig>
        </a:scene3d>
        <a:sp3d prstMaterial="plastic">
          <a:bevelT w="127000" h="25400" prst="relaxedInset"/>
        </a:sp3d>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381000</xdr:colOff>
      <xdr:row>8</xdr:row>
      <xdr:rowOff>28575</xdr:rowOff>
    </xdr:from>
    <xdr:to>
      <xdr:col>8</xdr:col>
      <xdr:colOff>57150</xdr:colOff>
      <xdr:row>19</xdr:row>
      <xdr:rowOff>85725</xdr:rowOff>
    </xdr:to>
    <xdr:sp macro="" textlink="">
      <xdr:nvSpPr>
        <xdr:cNvPr id="2" name="TekstSylinder 1">
          <a:extLst>
            <a:ext uri="{FF2B5EF4-FFF2-40B4-BE49-F238E27FC236}">
              <a16:creationId xmlns:a16="http://schemas.microsoft.com/office/drawing/2014/main" id="{00000000-0008-0000-1C00-000002000000}"/>
            </a:ext>
          </a:extLst>
        </xdr:cNvPr>
        <xdr:cNvSpPr txBox="1"/>
      </xdr:nvSpPr>
      <xdr:spPr>
        <a:xfrm>
          <a:off x="1152525" y="1885950"/>
          <a:ext cx="6896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Venstøp skole ble oppført i 1958 og er senere utbygd i flere trinn. Senest i år 2000. Av byggets totale oppvarmede areal på ca 3470m2 er ca 2250m2 basert på vannbåren varme.  Resterende areal er direkte elektrisk oppvarmet og omfatter blant annet et 850m2 tilbygg fra år 2000.</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Varmepumpen er tenkt installert i fyrrom og vil være hoved energikilde for dagens vannbårende bygningsdel, samt for korridor (1-138) og vestibyle (1-152) som i dag har panelovner.  Videre er det tenkt at varmepumpen skal  gi</a:t>
          </a:r>
          <a:r>
            <a:rPr lang="nb-NO" sz="1100" baseline="0">
              <a:solidFill>
                <a:schemeClr val="dk1"/>
              </a:solidFill>
              <a:effectLst/>
              <a:latin typeface="+mn-lt"/>
              <a:ea typeface="+mn-ea"/>
              <a:cs typeface="+mn-cs"/>
            </a:rPr>
            <a:t> varme til</a:t>
          </a:r>
          <a:r>
            <a:rPr lang="nb-NO" sz="1100">
              <a:solidFill>
                <a:schemeClr val="dk1"/>
              </a:solidFill>
              <a:effectLst/>
              <a:latin typeface="+mn-lt"/>
              <a:ea typeface="+mn-ea"/>
              <a:cs typeface="+mn-cs"/>
            </a:rPr>
            <a:t> ventilasjonsluften i aggregat 36.01, 02, og 03</a:t>
          </a:r>
        </a:p>
        <a:p>
          <a:pPr hangingPunct="0"/>
          <a:r>
            <a:rPr lang="nb-NO" sz="1100">
              <a:solidFill>
                <a:schemeClr val="dk1"/>
              </a:solidFill>
              <a:effectLst/>
              <a:latin typeface="+mn-lt"/>
              <a:ea typeface="+mn-ea"/>
              <a:cs typeface="+mn-cs"/>
            </a:rPr>
            <a:t>I tillegg forvarmer den også tappevann.</a:t>
          </a:r>
        </a:p>
        <a:p>
          <a:pPr hangingPunct="0"/>
          <a:endParaRPr lang="nb-NO" sz="1100">
            <a:solidFill>
              <a:schemeClr val="dk1"/>
            </a:solidFill>
            <a:effectLst/>
            <a:latin typeface="+mn-lt"/>
            <a:ea typeface="+mn-ea"/>
            <a:cs typeface="+mn-cs"/>
          </a:endParaRPr>
        </a:p>
      </xdr:txBody>
    </xdr:sp>
    <xdr:clientData/>
  </xdr:twoCellAnchor>
  <xdr:twoCellAnchor>
    <xdr:from>
      <xdr:col>1</xdr:col>
      <xdr:colOff>676275</xdr:colOff>
      <xdr:row>34</xdr:row>
      <xdr:rowOff>47626</xdr:rowOff>
    </xdr:from>
    <xdr:to>
      <xdr:col>8</xdr:col>
      <xdr:colOff>190500</xdr:colOff>
      <xdr:row>45</xdr:row>
      <xdr:rowOff>19050</xdr:rowOff>
    </xdr:to>
    <xdr:sp macro="" textlink="">
      <xdr:nvSpPr>
        <xdr:cNvPr id="3" name="TekstSylinder 2">
          <a:extLst>
            <a:ext uri="{FF2B5EF4-FFF2-40B4-BE49-F238E27FC236}">
              <a16:creationId xmlns:a16="http://schemas.microsoft.com/office/drawing/2014/main" id="{00000000-0008-0000-1C00-000003000000}"/>
            </a:ext>
          </a:extLst>
        </xdr:cNvPr>
        <xdr:cNvSpPr txBox="1"/>
      </xdr:nvSpPr>
      <xdr:spPr>
        <a:xfrm>
          <a:off x="1447800" y="1885950"/>
          <a:ext cx="67341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Varmepumpene dimensjoneres for å dekke 50% av skolens årlige energibehov til oppvarming. Resterende energibehov dekkes av eksisterende  olje og elkjel. Forvarmer tappevannet til i snitt 40°C</a:t>
          </a:r>
        </a:p>
        <a:p>
          <a:pPr hangingPunct="0"/>
          <a:r>
            <a:rPr lang="nb-NO" sz="1100">
              <a:solidFill>
                <a:schemeClr val="dk1"/>
              </a:solidFill>
              <a:effectLst/>
              <a:latin typeface="+mn-lt"/>
              <a:ea typeface="+mn-ea"/>
              <a:cs typeface="+mn-cs"/>
            </a:rPr>
            <a:t>Årsvarmefaktor ligger mellom 2,3 og 3. 2,6 benyttes i beregning</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endParaRPr lang="nb-NO" sz="1100"/>
        </a:p>
      </xdr:txBody>
    </xdr:sp>
    <xdr:clientData/>
  </xdr:twoCellAnchor>
  <xdr:twoCellAnchor>
    <xdr:from>
      <xdr:col>0</xdr:col>
      <xdr:colOff>209552</xdr:colOff>
      <xdr:row>2</xdr:row>
      <xdr:rowOff>371474</xdr:rowOff>
    </xdr:from>
    <xdr:to>
      <xdr:col>0</xdr:col>
      <xdr:colOff>609600</xdr:colOff>
      <xdr:row>79</xdr:row>
      <xdr:rowOff>85727</xdr:rowOff>
    </xdr:to>
    <xdr:cxnSp macro="">
      <xdr:nvCxnSpPr>
        <xdr:cNvPr id="4" name="Vinkel 3">
          <a:extLst>
            <a:ext uri="{FF2B5EF4-FFF2-40B4-BE49-F238E27FC236}">
              <a16:creationId xmlns:a16="http://schemas.microsoft.com/office/drawing/2014/main" id="{00000000-0008-0000-1C00-000004000000}"/>
            </a:ext>
          </a:extLst>
        </xdr:cNvPr>
        <xdr:cNvCxnSpPr>
          <a:cxnSpLocks noChangeAspect="1"/>
        </xdr:cNvCxnSpPr>
      </xdr:nvCxnSpPr>
      <xdr:spPr>
        <a:xfrm rot="10800000" flipV="1">
          <a:off x="209552" y="1628774"/>
          <a:ext cx="400048" cy="34290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80</xdr:row>
      <xdr:rowOff>333375</xdr:rowOff>
    </xdr:from>
    <xdr:to>
      <xdr:col>0</xdr:col>
      <xdr:colOff>609598</xdr:colOff>
      <xdr:row>144</xdr:row>
      <xdr:rowOff>47628</xdr:rowOff>
    </xdr:to>
    <xdr:cxnSp macro="">
      <xdr:nvCxnSpPr>
        <xdr:cNvPr id="5" name="Vinkel 4">
          <a:extLst>
            <a:ext uri="{FF2B5EF4-FFF2-40B4-BE49-F238E27FC236}">
              <a16:creationId xmlns:a16="http://schemas.microsoft.com/office/drawing/2014/main" id="{00000000-0008-0000-1C00-000005000000}"/>
            </a:ext>
          </a:extLst>
        </xdr:cNvPr>
        <xdr:cNvCxnSpPr>
          <a:cxnSpLocks noChangeAspect="1"/>
        </xdr:cNvCxnSpPr>
      </xdr:nvCxnSpPr>
      <xdr:spPr>
        <a:xfrm rot="10800000" flipV="1">
          <a:off x="209550" y="2381250"/>
          <a:ext cx="400048" cy="34290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145</xdr:row>
      <xdr:rowOff>381000</xdr:rowOff>
    </xdr:from>
    <xdr:to>
      <xdr:col>0</xdr:col>
      <xdr:colOff>609598</xdr:colOff>
      <xdr:row>222</xdr:row>
      <xdr:rowOff>95253</xdr:rowOff>
    </xdr:to>
    <xdr:cxnSp macro="">
      <xdr:nvCxnSpPr>
        <xdr:cNvPr id="6" name="Vinkel 5">
          <a:extLst>
            <a:ext uri="{FF2B5EF4-FFF2-40B4-BE49-F238E27FC236}">
              <a16:creationId xmlns:a16="http://schemas.microsoft.com/office/drawing/2014/main" id="{00000000-0008-0000-1C00-000006000000}"/>
            </a:ext>
          </a:extLst>
        </xdr:cNvPr>
        <xdr:cNvCxnSpPr>
          <a:cxnSpLocks noChangeAspect="1"/>
        </xdr:cNvCxnSpPr>
      </xdr:nvCxnSpPr>
      <xdr:spPr>
        <a:xfrm rot="10800000" flipV="1">
          <a:off x="209550" y="3219450"/>
          <a:ext cx="400048" cy="342903"/>
        </a:xfrm>
        <a:prstGeom prst="bentConnector3">
          <a:avLst>
            <a:gd name="adj1" fmla="val 50000"/>
          </a:avLst>
        </a:prstGeom>
        <a:noFill/>
        <a:ln w="9525" cap="flat" cmpd="sng" algn="ctr">
          <a:solidFill>
            <a:srgbClr val="4F81BD">
              <a:shade val="95000"/>
              <a:satMod val="105000"/>
            </a:srgbClr>
          </a:solidFill>
          <a:prstDash val="solid"/>
          <a:tailEnd type="arrow"/>
        </a:ln>
        <a:effectLst/>
      </xdr:spPr>
    </xdr:cxnSp>
    <xdr:clientData/>
  </xdr:twoCellAnchor>
  <xdr:twoCellAnchor>
    <xdr:from>
      <xdr:col>0</xdr:col>
      <xdr:colOff>190500</xdr:colOff>
      <xdr:row>223</xdr:row>
      <xdr:rowOff>371475</xdr:rowOff>
    </xdr:from>
    <xdr:to>
      <xdr:col>0</xdr:col>
      <xdr:colOff>590548</xdr:colOff>
      <xdr:row>435</xdr:row>
      <xdr:rowOff>85728</xdr:rowOff>
    </xdr:to>
    <xdr:cxnSp macro="">
      <xdr:nvCxnSpPr>
        <xdr:cNvPr id="7" name="Vinkel 6">
          <a:extLst>
            <a:ext uri="{FF2B5EF4-FFF2-40B4-BE49-F238E27FC236}">
              <a16:creationId xmlns:a16="http://schemas.microsoft.com/office/drawing/2014/main" id="{00000000-0008-0000-1C00-000007000000}"/>
            </a:ext>
          </a:extLst>
        </xdr:cNvPr>
        <xdr:cNvCxnSpPr>
          <a:cxnSpLocks noChangeAspect="1"/>
        </xdr:cNvCxnSpPr>
      </xdr:nvCxnSpPr>
      <xdr:spPr>
        <a:xfrm rot="10800000" flipV="1">
          <a:off x="190500" y="4010025"/>
          <a:ext cx="400048" cy="342903"/>
        </a:xfrm>
        <a:prstGeom prst="bentConnector3">
          <a:avLst>
            <a:gd name="adj1" fmla="val 50000"/>
          </a:avLst>
        </a:prstGeom>
        <a:noFill/>
        <a:ln w="9525" cap="flat" cmpd="sng" algn="ctr">
          <a:solidFill>
            <a:srgbClr val="4F81BD">
              <a:shade val="95000"/>
              <a:satMod val="105000"/>
            </a:srgbClr>
          </a:solidFill>
          <a:prstDash val="solid"/>
          <a:tailEnd type="arrow"/>
        </a:ln>
        <a:effectLst/>
      </xdr:spPr>
    </xdr:cxnSp>
    <xdr:clientData/>
  </xdr:twoCellAnchor>
  <xdr:twoCellAnchor>
    <xdr:from>
      <xdr:col>1</xdr:col>
      <xdr:colOff>0</xdr:colOff>
      <xdr:row>440</xdr:row>
      <xdr:rowOff>0</xdr:rowOff>
    </xdr:from>
    <xdr:to>
      <xdr:col>2</xdr:col>
      <xdr:colOff>29923</xdr:colOff>
      <xdr:row>441</xdr:row>
      <xdr:rowOff>14770</xdr:rowOff>
    </xdr:to>
    <xdr:sp macro="" textlink="">
      <xdr:nvSpPr>
        <xdr:cNvPr id="8" name="Pil høyre 7">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rot="10800000">
          <a:off x="771525" y="5076825"/>
          <a:ext cx="801448" cy="176695"/>
        </a:xfrm>
        <a:prstGeom prst="rightArrow">
          <a:avLst/>
        </a:prstGeom>
        <a:scene3d>
          <a:camera prst="orthographicFront"/>
          <a:lightRig rig="threePt" dir="t">
            <a:rot lat="0" lon="0" rev="7500000"/>
          </a:lightRig>
        </a:scene3d>
        <a:sp3d prstMaterial="plastic">
          <a:bevelT w="127000" h="25400" prst="relaxedInset"/>
        </a:sp3d>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381000</xdr:colOff>
      <xdr:row>8</xdr:row>
      <xdr:rowOff>28575</xdr:rowOff>
    </xdr:from>
    <xdr:to>
      <xdr:col>8</xdr:col>
      <xdr:colOff>57150</xdr:colOff>
      <xdr:row>19</xdr:row>
      <xdr:rowOff>85725</xdr:rowOff>
    </xdr:to>
    <xdr:sp macro="" textlink="">
      <xdr:nvSpPr>
        <xdr:cNvPr id="2" name="TekstSylinder 1">
          <a:extLst>
            <a:ext uri="{FF2B5EF4-FFF2-40B4-BE49-F238E27FC236}">
              <a16:creationId xmlns:a16="http://schemas.microsoft.com/office/drawing/2014/main" id="{00000000-0008-0000-1D00-000002000000}"/>
            </a:ext>
          </a:extLst>
        </xdr:cNvPr>
        <xdr:cNvSpPr txBox="1"/>
      </xdr:nvSpPr>
      <xdr:spPr>
        <a:xfrm>
          <a:off x="1152525" y="1885950"/>
          <a:ext cx="6896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Venstøp skole ble oppført i 1958 og er senere utbygd i flere trinn. Senest i år 2000. Av byggets totale oppvarmede areal på ca 3470m2 er ca 2250m2 basert på vannbåren varme.  Resterende areal er direkte elektrisk oppvarmet og omfatter blant annet et 850m2 tilbygg fra år 2000.</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Varmepumpen er tenkt installert i fyrrom og vil være hoved energikilde for dagens vannbårende bygningsdel, samt for korridor (1-138) og vestibyle (1-152) som i dag har panelovner.  Videre er det tenkt at varmepumpen skal  gi</a:t>
          </a:r>
          <a:r>
            <a:rPr lang="nb-NO" sz="1100" baseline="0">
              <a:solidFill>
                <a:schemeClr val="dk1"/>
              </a:solidFill>
              <a:effectLst/>
              <a:latin typeface="+mn-lt"/>
              <a:ea typeface="+mn-ea"/>
              <a:cs typeface="+mn-cs"/>
            </a:rPr>
            <a:t> varme til</a:t>
          </a:r>
          <a:r>
            <a:rPr lang="nb-NO" sz="1100">
              <a:solidFill>
                <a:schemeClr val="dk1"/>
              </a:solidFill>
              <a:effectLst/>
              <a:latin typeface="+mn-lt"/>
              <a:ea typeface="+mn-ea"/>
              <a:cs typeface="+mn-cs"/>
            </a:rPr>
            <a:t> ventilasjonsluften i aggregat 36.01, 02, og 03</a:t>
          </a:r>
        </a:p>
        <a:p>
          <a:pPr hangingPunct="0"/>
          <a:r>
            <a:rPr lang="nb-NO" sz="1100">
              <a:solidFill>
                <a:schemeClr val="dk1"/>
              </a:solidFill>
              <a:effectLst/>
              <a:latin typeface="+mn-lt"/>
              <a:ea typeface="+mn-ea"/>
              <a:cs typeface="+mn-cs"/>
            </a:rPr>
            <a:t>I tillegg forvarmer den også tappevann.</a:t>
          </a:r>
        </a:p>
        <a:p>
          <a:pPr hangingPunct="0"/>
          <a:endParaRPr lang="nb-NO" sz="1100">
            <a:solidFill>
              <a:schemeClr val="dk1"/>
            </a:solidFill>
            <a:effectLst/>
            <a:latin typeface="+mn-lt"/>
            <a:ea typeface="+mn-ea"/>
            <a:cs typeface="+mn-cs"/>
          </a:endParaRPr>
        </a:p>
      </xdr:txBody>
    </xdr:sp>
    <xdr:clientData/>
  </xdr:twoCellAnchor>
  <xdr:twoCellAnchor>
    <xdr:from>
      <xdr:col>1</xdr:col>
      <xdr:colOff>676275</xdr:colOff>
      <xdr:row>34</xdr:row>
      <xdr:rowOff>47626</xdr:rowOff>
    </xdr:from>
    <xdr:to>
      <xdr:col>8</xdr:col>
      <xdr:colOff>190500</xdr:colOff>
      <xdr:row>45</xdr:row>
      <xdr:rowOff>19050</xdr:rowOff>
    </xdr:to>
    <xdr:sp macro="" textlink="">
      <xdr:nvSpPr>
        <xdr:cNvPr id="3" name="TekstSylinder 2">
          <a:extLst>
            <a:ext uri="{FF2B5EF4-FFF2-40B4-BE49-F238E27FC236}">
              <a16:creationId xmlns:a16="http://schemas.microsoft.com/office/drawing/2014/main" id="{00000000-0008-0000-1D00-000003000000}"/>
            </a:ext>
          </a:extLst>
        </xdr:cNvPr>
        <xdr:cNvSpPr txBox="1"/>
      </xdr:nvSpPr>
      <xdr:spPr>
        <a:xfrm>
          <a:off x="1447800" y="1885950"/>
          <a:ext cx="67341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Varmepumpene dimensjoneres for å dekke 50% av skolens årlige energibehov til oppvarming. Resterende energibehov dekkes av eksisterende  olje og elkjel. Forvarmer tappevannet til i snitt 40°C</a:t>
          </a:r>
        </a:p>
        <a:p>
          <a:pPr hangingPunct="0"/>
          <a:r>
            <a:rPr lang="nb-NO" sz="1100">
              <a:solidFill>
                <a:schemeClr val="dk1"/>
              </a:solidFill>
              <a:effectLst/>
              <a:latin typeface="+mn-lt"/>
              <a:ea typeface="+mn-ea"/>
              <a:cs typeface="+mn-cs"/>
            </a:rPr>
            <a:t>Årsvarmefaktor ligger mellom 2,3 og 3. 2,6 benyttes i beregning</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pPr hangingPunct="0"/>
          <a:r>
            <a:rPr lang="nb-NO" sz="1100">
              <a:solidFill>
                <a:schemeClr val="dk1"/>
              </a:solidFill>
              <a:effectLst/>
              <a:latin typeface="+mn-lt"/>
              <a:ea typeface="+mn-ea"/>
              <a:cs typeface="+mn-cs"/>
            </a:rPr>
            <a:t> </a:t>
          </a:r>
        </a:p>
        <a:p>
          <a:endParaRPr lang="nb-NO" sz="1100"/>
        </a:p>
      </xdr:txBody>
    </xdr:sp>
    <xdr:clientData/>
  </xdr:twoCellAnchor>
  <xdr:twoCellAnchor>
    <xdr:from>
      <xdr:col>0</xdr:col>
      <xdr:colOff>209552</xdr:colOff>
      <xdr:row>2</xdr:row>
      <xdr:rowOff>371474</xdr:rowOff>
    </xdr:from>
    <xdr:to>
      <xdr:col>0</xdr:col>
      <xdr:colOff>609600</xdr:colOff>
      <xdr:row>79</xdr:row>
      <xdr:rowOff>85727</xdr:rowOff>
    </xdr:to>
    <xdr:cxnSp macro="">
      <xdr:nvCxnSpPr>
        <xdr:cNvPr id="4" name="Vinkel 3">
          <a:extLst>
            <a:ext uri="{FF2B5EF4-FFF2-40B4-BE49-F238E27FC236}">
              <a16:creationId xmlns:a16="http://schemas.microsoft.com/office/drawing/2014/main" id="{00000000-0008-0000-1D00-000004000000}"/>
            </a:ext>
          </a:extLst>
        </xdr:cNvPr>
        <xdr:cNvCxnSpPr>
          <a:cxnSpLocks noChangeAspect="1"/>
        </xdr:cNvCxnSpPr>
      </xdr:nvCxnSpPr>
      <xdr:spPr>
        <a:xfrm rot="10800000" flipV="1">
          <a:off x="209552" y="1628774"/>
          <a:ext cx="400048" cy="34290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80</xdr:row>
      <xdr:rowOff>333375</xdr:rowOff>
    </xdr:from>
    <xdr:to>
      <xdr:col>0</xdr:col>
      <xdr:colOff>609598</xdr:colOff>
      <xdr:row>144</xdr:row>
      <xdr:rowOff>47628</xdr:rowOff>
    </xdr:to>
    <xdr:cxnSp macro="">
      <xdr:nvCxnSpPr>
        <xdr:cNvPr id="5" name="Vinkel 4">
          <a:extLst>
            <a:ext uri="{FF2B5EF4-FFF2-40B4-BE49-F238E27FC236}">
              <a16:creationId xmlns:a16="http://schemas.microsoft.com/office/drawing/2014/main" id="{00000000-0008-0000-1D00-000005000000}"/>
            </a:ext>
          </a:extLst>
        </xdr:cNvPr>
        <xdr:cNvCxnSpPr>
          <a:cxnSpLocks noChangeAspect="1"/>
        </xdr:cNvCxnSpPr>
      </xdr:nvCxnSpPr>
      <xdr:spPr>
        <a:xfrm rot="10800000" flipV="1">
          <a:off x="209550" y="2381250"/>
          <a:ext cx="400048" cy="10944228"/>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145</xdr:row>
      <xdr:rowOff>381000</xdr:rowOff>
    </xdr:from>
    <xdr:to>
      <xdr:col>0</xdr:col>
      <xdr:colOff>609598</xdr:colOff>
      <xdr:row>189</xdr:row>
      <xdr:rowOff>95253</xdr:rowOff>
    </xdr:to>
    <xdr:cxnSp macro="">
      <xdr:nvCxnSpPr>
        <xdr:cNvPr id="6" name="Vinkel 5">
          <a:extLst>
            <a:ext uri="{FF2B5EF4-FFF2-40B4-BE49-F238E27FC236}">
              <a16:creationId xmlns:a16="http://schemas.microsoft.com/office/drawing/2014/main" id="{00000000-0008-0000-1D00-000006000000}"/>
            </a:ext>
          </a:extLst>
        </xdr:cNvPr>
        <xdr:cNvCxnSpPr>
          <a:cxnSpLocks noChangeAspect="1"/>
        </xdr:cNvCxnSpPr>
      </xdr:nvCxnSpPr>
      <xdr:spPr>
        <a:xfrm rot="10800000" flipV="1">
          <a:off x="209550" y="13820775"/>
          <a:ext cx="400048" cy="342903"/>
        </a:xfrm>
        <a:prstGeom prst="bentConnector3">
          <a:avLst>
            <a:gd name="adj1" fmla="val 50000"/>
          </a:avLst>
        </a:prstGeom>
        <a:noFill/>
        <a:ln w="9525" cap="flat" cmpd="sng" algn="ctr">
          <a:solidFill>
            <a:srgbClr val="4F81BD">
              <a:shade val="95000"/>
              <a:satMod val="105000"/>
            </a:srgbClr>
          </a:solidFill>
          <a:prstDash val="solid"/>
          <a:tailEnd type="arrow"/>
        </a:ln>
        <a:effectLst/>
      </xdr:spPr>
    </xdr:cxnSp>
    <xdr:clientData/>
  </xdr:twoCellAnchor>
  <xdr:twoCellAnchor>
    <xdr:from>
      <xdr:col>1</xdr:col>
      <xdr:colOff>0</xdr:colOff>
      <xdr:row>193</xdr:row>
      <xdr:rowOff>0</xdr:rowOff>
    </xdr:from>
    <xdr:to>
      <xdr:col>2</xdr:col>
      <xdr:colOff>29923</xdr:colOff>
      <xdr:row>194</xdr:row>
      <xdr:rowOff>14770</xdr:rowOff>
    </xdr:to>
    <xdr:sp macro="" textlink="">
      <xdr:nvSpPr>
        <xdr:cNvPr id="8" name="Pil høyre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0800000">
          <a:off x="771525" y="15678150"/>
          <a:ext cx="801448" cy="176695"/>
        </a:xfrm>
        <a:prstGeom prst="rightArrow">
          <a:avLst/>
        </a:prstGeom>
        <a:scene3d>
          <a:camera prst="orthographicFront"/>
          <a:lightRig rig="threePt" dir="t">
            <a:rot lat="0" lon="0" rev="7500000"/>
          </a:lightRig>
        </a:scene3d>
        <a:sp3d prstMaterial="plastic">
          <a:bevelT w="127000" h="25400" prst="relaxedInset"/>
        </a:sp3d>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Iver\Desktop\Vp%20beregning_%20Engerdal%20barne%20og%20ungdomsko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y"/>
      <sheetName val="Veiledning"/>
      <sheetName val="Varmeforbruk og klima"/>
      <sheetName val="Varmepumpe "/>
      <sheetName val="Varmeanlegg"/>
      <sheetName val="Investering og økonomi"/>
      <sheetName val="Resultater"/>
      <sheetName val="Effekt og energi"/>
      <sheetName val="Varighetskurve"/>
      <sheetName val="Dataark"/>
      <sheetName val="Investeringskostnader"/>
      <sheetName val="Total investering"/>
      <sheetName val="Spes. investering"/>
      <sheetName val="Varmepumpeberegninger"/>
      <sheetName val="A"/>
      <sheetName val="Innlandsklima"/>
      <sheetName val="Investeringsanalyse"/>
      <sheetName val="alternativ 1"/>
      <sheetName val="alternativ 2"/>
      <sheetName val="B"/>
      <sheetName val="Kystklima"/>
    </sheetNames>
    <sheetDataSet>
      <sheetData sheetId="0"/>
      <sheetData sheetId="1"/>
      <sheetData sheetId="2"/>
      <sheetData sheetId="3"/>
      <sheetData sheetId="4"/>
      <sheetData sheetId="5">
        <row r="17">
          <cell r="C17">
            <v>16000</v>
          </cell>
        </row>
      </sheetData>
      <sheetData sheetId="6"/>
      <sheetData sheetId="7"/>
      <sheetData sheetId="8"/>
      <sheetData sheetId="9"/>
      <sheetData sheetId="10" refreshError="1"/>
      <sheetData sheetId="11" refreshError="1"/>
      <sheetData sheetId="12"/>
      <sheetData sheetId="13"/>
      <sheetData sheetId="14" refreshError="1"/>
      <sheetData sheetId="15"/>
      <sheetData sheetId="16"/>
      <sheetData sheetId="17"/>
      <sheetData sheetId="18"/>
      <sheetData sheetId="19" refreshError="1"/>
      <sheetData sheetId="20"/>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cene3d>
          <a:camera prst="orthographicFront"/>
          <a:lightRig rig="threePt" dir="t"/>
        </a:scene3d>
      </a:spPr>
      <a:bodyPr vertOverflow="clip" horzOverflow="clip" lIns="0" tIns="0" rIns="0" bIns="0" rtlCol="0" anchor="ctr" anchorCtr="0"/>
      <a:lstStyle>
        <a:defPPr algn="ctr">
          <a:defRPr sz="1100">
            <a:solidFill>
              <a:sysClr val="windowText" lastClr="000000"/>
            </a:solidFill>
          </a:defRPr>
        </a:defPPr>
      </a:lstStyle>
      <a:style>
        <a:lnRef idx="1">
          <a:schemeClr val="accent3">
            <a:shade val="80000"/>
            <a:hueOff val="218909"/>
            <a:satOff val="-1431"/>
            <a:lumOff val="24554"/>
            <a:alphaOff val="0"/>
          </a:schemeClr>
        </a:lnRef>
        <a:fillRef idx="3">
          <a:schemeClr val="accent3">
            <a:shade val="80000"/>
            <a:hueOff val="218909"/>
            <a:satOff val="-1431"/>
            <a:lumOff val="24554"/>
            <a:alphaOff val="0"/>
          </a:schemeClr>
        </a:fillRef>
        <a:effectRef idx="3">
          <a:schemeClr val="accent3">
            <a:shade val="80000"/>
            <a:hueOff val="218909"/>
            <a:satOff val="-1431"/>
            <a:lumOff val="24554"/>
            <a:alphaOff val="0"/>
          </a:schemeClr>
        </a:effectRef>
        <a:fontRef idx="minor">
          <a:schemeClr val="lt1"/>
        </a:fontRef>
      </a:style>
    </a:spDef>
    <a:txDef>
      <a:spPr>
        <a:noFill/>
      </a:spPr>
      <a:bodyPr vertOverflow="clip" horzOverflow="clip" wrap="square" rtlCol="0" anchor="t">
        <a:spAutoFit/>
      </a:bodyPr>
      <a:lstStyle>
        <a:defPPr>
          <a:defRPr sz="14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hyperlink" Target="mailto:ib@nee.no" TargetMode="External"/><Relationship Id="rId2" Type="http://schemas.openxmlformats.org/officeDocument/2006/relationships/hyperlink" Target="mailto:arnt.kjolvang@engerdal.kommune.no" TargetMode="External"/><Relationship Id="rId1" Type="http://schemas.openxmlformats.org/officeDocument/2006/relationships/printerSettings" Target="../printerSettings/printerSettings15.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nee.no/" TargetMode="External"/><Relationship Id="rId1" Type="http://schemas.openxmlformats.org/officeDocument/2006/relationships/printerSettings" Target="../printerSettings/printerSettings21.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nee.no/" TargetMode="External"/><Relationship Id="rId1" Type="http://schemas.openxmlformats.org/officeDocument/2006/relationships/printerSettings" Target="../printerSettings/printerSettings23.bin"/><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nee.no/" TargetMode="External"/><Relationship Id="rId1" Type="http://schemas.openxmlformats.org/officeDocument/2006/relationships/printerSettings" Target="../printerSettings/printerSettings25.bin"/><Relationship Id="rId4"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nee.no/" TargetMode="External"/><Relationship Id="rId1" Type="http://schemas.openxmlformats.org/officeDocument/2006/relationships/printerSettings" Target="../printerSettings/printerSettings27.bin"/><Relationship Id="rId4"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3" Type="http://schemas.openxmlformats.org/officeDocument/2006/relationships/hyperlink" Target="http://www.nee.no/" TargetMode="External"/><Relationship Id="rId2" Type="http://schemas.openxmlformats.org/officeDocument/2006/relationships/hyperlink" Target="http://www.nee.no/" TargetMode="External"/><Relationship Id="rId1" Type="http://schemas.openxmlformats.org/officeDocument/2006/relationships/printerSettings" Target="../printerSettings/printerSettings29.bin"/><Relationship Id="rId6" Type="http://schemas.openxmlformats.org/officeDocument/2006/relationships/drawing" Target="../drawings/drawing8.xml"/><Relationship Id="rId5" Type="http://schemas.openxmlformats.org/officeDocument/2006/relationships/printerSettings" Target="../printerSettings/printerSettings30.bin"/><Relationship Id="rId4" Type="http://schemas.openxmlformats.org/officeDocument/2006/relationships/hyperlink" Target="http://www.nee.n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nee.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nee.no/" TargetMode="External"/><Relationship Id="rId1" Type="http://schemas.openxmlformats.org/officeDocument/2006/relationships/printerSettings" Target="../printerSettings/printerSettings33.bin"/><Relationship Id="rId4"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nee.no/" TargetMode="External"/><Relationship Id="rId7" Type="http://schemas.openxmlformats.org/officeDocument/2006/relationships/printerSettings" Target="../printerSettings/printerSettings35.bin"/><Relationship Id="rId2" Type="http://schemas.openxmlformats.org/officeDocument/2006/relationships/hyperlink" Target="http://www.nee.no/" TargetMode="External"/><Relationship Id="rId1" Type="http://schemas.openxmlformats.org/officeDocument/2006/relationships/hyperlink" Target="http://www.nee.no/" TargetMode="External"/><Relationship Id="rId6" Type="http://schemas.openxmlformats.org/officeDocument/2006/relationships/hyperlink" Target="http://www.nee.no/" TargetMode="External"/><Relationship Id="rId5" Type="http://schemas.openxmlformats.org/officeDocument/2006/relationships/hyperlink" Target="http://www.nee.no/" TargetMode="External"/><Relationship Id="rId4" Type="http://schemas.openxmlformats.org/officeDocument/2006/relationships/hyperlink" Target="http://www.nee.no/"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ABB57-8A56-40B6-919D-AD6E2C50AE85}">
  <sheetPr>
    <tabColor rgb="FF7030A0"/>
  </sheetPr>
  <dimension ref="A3:C8"/>
  <sheetViews>
    <sheetView tabSelected="1" workbookViewId="0">
      <selection activeCell="B11" sqref="B11"/>
    </sheetView>
  </sheetViews>
  <sheetFormatPr baseColWidth="10" defaultRowHeight="13.2" x14ac:dyDescent="0.25"/>
  <cols>
    <col min="1" max="1" width="22.109375" customWidth="1"/>
    <col min="2" max="2" width="30.21875" bestFit="1" customWidth="1"/>
    <col min="3" max="3" width="67.44140625" bestFit="1" customWidth="1"/>
  </cols>
  <sheetData>
    <row r="3" spans="1:3" x14ac:dyDescent="0.25">
      <c r="B3" s="315" t="s">
        <v>1624</v>
      </c>
    </row>
    <row r="4" spans="1:3" x14ac:dyDescent="0.25">
      <c r="A4" s="313"/>
      <c r="B4" s="1335"/>
      <c r="C4" s="313" t="s">
        <v>1627</v>
      </c>
    </row>
    <row r="7" spans="1:3" x14ac:dyDescent="0.25">
      <c r="B7" s="315" t="s">
        <v>1623</v>
      </c>
    </row>
    <row r="8" spans="1:3" x14ac:dyDescent="0.25">
      <c r="B8" s="1335"/>
      <c r="C8" s="313" t="s">
        <v>1628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5F7CE-E63A-4573-8AD9-FF7CF3D83DAD}">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3B025-2F45-418E-9DE1-8F505D8F5DA1}">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5147C-7B03-4FB8-8E9E-74D5FD8E7FC7}">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0BC37-F014-46F8-A641-F2FA00269AFD}">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922B-7638-42D1-A614-03A863C73873}">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1E6E-69A5-4AF7-AE64-EFE13E760476}">
  <dimension ref="A1"/>
  <sheetViews>
    <sheetView workbookViewId="0">
      <selection activeCell="G22" sqref="G22"/>
    </sheetView>
  </sheetViews>
  <sheetFormatPr baseColWidth="10" defaultRowHeight="13.2" x14ac:dyDescent="0.25"/>
  <sheetData>
    <row r="1" spans="1:1" ht="14.4" x14ac:dyDescent="0.3">
      <c r="A1" s="65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6851F-9E3F-446F-8E6E-FF0A89B794B9}">
  <dimension ref="A1"/>
  <sheetViews>
    <sheetView workbookViewId="0"/>
  </sheetViews>
  <sheetFormatPr baseColWidth="10" defaultRowHeight="13.2"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5">
    <tabColor rgb="FFFFFF00"/>
    <pageSetUpPr fitToPage="1"/>
  </sheetPr>
  <dimension ref="A1:AJ168"/>
  <sheetViews>
    <sheetView showGridLines="0" showRuler="0" topLeftCell="B1" zoomScale="90" zoomScaleNormal="90" workbookViewId="0">
      <pane ySplit="1" topLeftCell="A2" activePane="bottomLeft" state="frozen"/>
      <selection pane="bottomLeft" activeCell="B47" sqref="B47"/>
    </sheetView>
  </sheetViews>
  <sheetFormatPr baseColWidth="10" defaultColWidth="11.44140625" defaultRowHeight="13.2" outlineLevelRow="1" x14ac:dyDescent="0.25"/>
  <cols>
    <col min="1" max="1" width="20.77734375" style="76" customWidth="1"/>
    <col min="2" max="2" width="25.77734375" style="364" customWidth="1"/>
    <col min="3" max="3" width="6.5546875" style="364" customWidth="1"/>
    <col min="4" max="4" width="12.109375" style="610" customWidth="1"/>
    <col min="5" max="5" width="11.88671875" style="608" customWidth="1"/>
    <col min="6" max="6" width="11.44140625" style="608"/>
    <col min="7" max="7" width="11.44140625" style="608" customWidth="1"/>
    <col min="8" max="11" width="11.44140625" style="608"/>
    <col min="12" max="12" width="13.109375" style="608" bestFit="1" customWidth="1"/>
    <col min="13" max="14" width="11.44140625" style="608"/>
    <col min="15" max="15" width="12.5546875" style="608" customWidth="1"/>
    <col min="16" max="16384" width="11.44140625" style="608"/>
  </cols>
  <sheetData>
    <row r="1" spans="1:36" s="655" customFormat="1" ht="27" customHeight="1" x14ac:dyDescent="0.25"/>
    <row r="2" spans="1:36" ht="16.5" customHeight="1" thickBot="1" x14ac:dyDescent="0.3">
      <c r="A2" s="770" t="s">
        <v>467</v>
      </c>
      <c r="B2" s="609"/>
      <c r="C2" s="609"/>
      <c r="D2" s="617"/>
      <c r="E2" s="616"/>
      <c r="F2" s="618"/>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row>
    <row r="3" spans="1:36" ht="16.5" customHeight="1" thickBot="1" x14ac:dyDescent="0.3">
      <c r="A3" s="1086" t="s">
        <v>447</v>
      </c>
      <c r="B3" s="1306">
        <v>41338</v>
      </c>
      <c r="C3" s="619"/>
      <c r="D3" s="617"/>
      <c r="E3" s="620"/>
      <c r="F3" s="618"/>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row>
    <row r="4" spans="1:36" ht="22.5" customHeight="1" thickBot="1" x14ac:dyDescent="0.3">
      <c r="A4" s="770" t="s">
        <v>1018</v>
      </c>
      <c r="B4" s="609"/>
      <c r="C4" s="609"/>
      <c r="D4" s="609"/>
      <c r="E4" s="609"/>
      <c r="F4" s="609"/>
      <c r="G4" s="609"/>
      <c r="H4" s="770" t="s">
        <v>1500</v>
      </c>
      <c r="I4" s="609"/>
      <c r="J4" s="609"/>
      <c r="K4" s="609"/>
      <c r="L4" s="609"/>
      <c r="M4" s="609"/>
      <c r="N4" s="609"/>
      <c r="O4" s="609"/>
      <c r="P4" s="609"/>
      <c r="Q4" s="609"/>
      <c r="R4" s="609"/>
      <c r="S4" s="609"/>
      <c r="T4" s="609"/>
      <c r="U4" s="609"/>
      <c r="V4" s="609"/>
      <c r="W4" s="609"/>
      <c r="X4" s="616"/>
      <c r="Y4" s="616"/>
      <c r="Z4" s="616"/>
      <c r="AA4" s="616"/>
      <c r="AB4" s="616"/>
      <c r="AC4" s="616"/>
      <c r="AD4" s="616"/>
      <c r="AE4" s="616"/>
      <c r="AF4" s="616"/>
      <c r="AG4" s="616"/>
      <c r="AH4" s="616"/>
      <c r="AI4" s="616"/>
      <c r="AJ4" s="616"/>
    </row>
    <row r="5" spans="1:36" ht="16.5" customHeight="1" thickBot="1" x14ac:dyDescent="0.3">
      <c r="A5" s="844" t="s">
        <v>438</v>
      </c>
      <c r="B5" s="845"/>
      <c r="C5" s="844" t="s">
        <v>969</v>
      </c>
      <c r="D5" s="846"/>
      <c r="E5" s="847"/>
      <c r="F5" s="848"/>
      <c r="G5" s="611"/>
      <c r="H5" s="1092" t="s">
        <v>1020</v>
      </c>
      <c r="I5" s="1087"/>
      <c r="J5" s="1087"/>
      <c r="K5" s="1087"/>
      <c r="L5" s="1087"/>
      <c r="M5" s="1087"/>
      <c r="N5" s="1087"/>
      <c r="O5" s="1088"/>
      <c r="P5" s="611"/>
      <c r="Q5" s="611"/>
      <c r="R5" s="611"/>
      <c r="S5" s="609"/>
      <c r="T5" s="609"/>
      <c r="U5" s="609"/>
      <c r="V5" s="609"/>
      <c r="W5" s="609"/>
      <c r="X5" s="616"/>
      <c r="Y5" s="616"/>
      <c r="Z5" s="616"/>
      <c r="AA5" s="616"/>
      <c r="AB5" s="616"/>
      <c r="AC5" s="616"/>
      <c r="AD5" s="616"/>
      <c r="AE5" s="616"/>
      <c r="AF5" s="616"/>
      <c r="AG5" s="616"/>
      <c r="AH5" s="616"/>
      <c r="AI5" s="616"/>
      <c r="AJ5" s="616"/>
    </row>
    <row r="6" spans="1:36" ht="16.5" customHeight="1" x14ac:dyDescent="0.25">
      <c r="A6" s="849" t="s">
        <v>468</v>
      </c>
      <c r="B6" s="850" t="s">
        <v>1505</v>
      </c>
      <c r="C6" s="849" t="s">
        <v>545</v>
      </c>
      <c r="D6" s="658"/>
      <c r="E6" s="1340">
        <v>6404</v>
      </c>
      <c r="F6" s="1341"/>
      <c r="G6" s="1082"/>
      <c r="H6" s="609"/>
      <c r="I6" s="609"/>
      <c r="J6" s="609"/>
      <c r="K6" s="609"/>
      <c r="L6" s="609"/>
      <c r="M6" s="609"/>
      <c r="N6" s="609"/>
      <c r="O6" s="609"/>
      <c r="P6" s="609"/>
      <c r="Q6" s="673"/>
      <c r="R6" s="673"/>
      <c r="S6" s="609"/>
      <c r="T6" s="616"/>
      <c r="U6" s="616"/>
      <c r="V6" s="616"/>
      <c r="W6" s="616"/>
      <c r="X6" s="616"/>
      <c r="Y6" s="616"/>
      <c r="Z6" s="616"/>
      <c r="AA6" s="616"/>
      <c r="AB6" s="616"/>
      <c r="AC6" s="616"/>
      <c r="AD6" s="616"/>
      <c r="AE6" s="616"/>
      <c r="AF6" s="616"/>
      <c r="AG6" s="616"/>
      <c r="AH6" s="616"/>
      <c r="AI6" s="616"/>
      <c r="AJ6" s="616"/>
    </row>
    <row r="7" spans="1:36" ht="16.5" customHeight="1" thickBot="1" x14ac:dyDescent="0.3">
      <c r="A7" s="842" t="s">
        <v>439</v>
      </c>
      <c r="B7" s="851" t="s">
        <v>1557</v>
      </c>
      <c r="C7" s="842" t="s">
        <v>967</v>
      </c>
      <c r="D7" s="659"/>
      <c r="E7" s="1338" t="s">
        <v>1525</v>
      </c>
      <c r="F7" s="1339"/>
      <c r="G7" s="1082"/>
      <c r="H7" s="609"/>
      <c r="I7" s="609"/>
      <c r="J7" s="609"/>
      <c r="K7" s="609"/>
      <c r="L7" s="609"/>
      <c r="M7" s="609"/>
      <c r="N7" s="609"/>
      <c r="O7" s="609"/>
      <c r="P7" s="609"/>
      <c r="Q7" s="673"/>
      <c r="R7" s="673"/>
      <c r="S7" s="609"/>
      <c r="T7" s="616"/>
      <c r="U7" s="616"/>
      <c r="V7" s="616"/>
      <c r="W7" s="616"/>
      <c r="X7" s="616"/>
      <c r="Y7" s="616"/>
      <c r="Z7" s="616"/>
      <c r="AA7" s="616"/>
      <c r="AB7" s="616"/>
      <c r="AC7" s="616"/>
      <c r="AD7" s="616"/>
      <c r="AE7" s="616"/>
      <c r="AF7" s="616"/>
      <c r="AG7" s="616"/>
      <c r="AH7" s="616"/>
      <c r="AI7" s="616"/>
      <c r="AJ7" s="616"/>
    </row>
    <row r="8" spans="1:36" ht="16.5" customHeight="1" x14ac:dyDescent="0.25">
      <c r="A8" s="842" t="s">
        <v>964</v>
      </c>
      <c r="B8" s="851">
        <v>2440</v>
      </c>
      <c r="C8" s="842" t="s">
        <v>968</v>
      </c>
      <c r="D8" s="659"/>
      <c r="E8" s="1338" t="s">
        <v>1550</v>
      </c>
      <c r="F8" s="1339"/>
      <c r="G8" s="1082"/>
      <c r="H8" s="1166" t="s">
        <v>976</v>
      </c>
      <c r="I8" s="1167" t="s">
        <v>449</v>
      </c>
      <c r="J8" s="1168" t="s">
        <v>627</v>
      </c>
      <c r="K8" s="1168" t="s">
        <v>1526</v>
      </c>
      <c r="L8" s="1168"/>
      <c r="M8" s="1168"/>
      <c r="N8" s="1168"/>
      <c r="O8" s="1168"/>
      <c r="P8" s="1167" t="s">
        <v>485</v>
      </c>
      <c r="Q8" s="1168" t="s">
        <v>1527</v>
      </c>
      <c r="R8" s="1169" t="s">
        <v>1527</v>
      </c>
      <c r="S8" s="609"/>
      <c r="T8" s="616"/>
      <c r="U8" s="616"/>
      <c r="V8" s="616"/>
      <c r="W8" s="616"/>
      <c r="X8" s="616"/>
      <c r="Y8" s="616"/>
      <c r="Z8" s="616"/>
      <c r="AA8" s="616"/>
      <c r="AB8" s="616"/>
      <c r="AC8" s="616"/>
      <c r="AD8" s="616"/>
      <c r="AE8" s="616"/>
      <c r="AF8" s="616"/>
      <c r="AG8" s="616"/>
      <c r="AH8" s="616"/>
      <c r="AI8" s="616"/>
      <c r="AJ8" s="616"/>
    </row>
    <row r="9" spans="1:36" ht="16.5" customHeight="1" x14ac:dyDescent="0.25">
      <c r="A9" s="842" t="s">
        <v>963</v>
      </c>
      <c r="B9" s="851" t="s">
        <v>1549</v>
      </c>
      <c r="C9" s="842" t="s">
        <v>964</v>
      </c>
      <c r="D9" s="659"/>
      <c r="E9" s="1338">
        <v>2440</v>
      </c>
      <c r="F9" s="1339"/>
      <c r="G9" s="1082"/>
      <c r="H9" s="1170"/>
      <c r="I9" s="1132"/>
      <c r="J9" s="1133"/>
      <c r="K9" s="1134" t="s">
        <v>463</v>
      </c>
      <c r="L9" s="1135" t="s">
        <v>462</v>
      </c>
      <c r="M9" s="1135" t="s">
        <v>434</v>
      </c>
      <c r="N9" s="1136" t="s">
        <v>464</v>
      </c>
      <c r="O9" s="1137" t="s">
        <v>1528</v>
      </c>
      <c r="P9" s="1138" t="s">
        <v>1529</v>
      </c>
      <c r="Q9" s="1133" t="s">
        <v>1530</v>
      </c>
      <c r="R9" s="1171" t="s">
        <v>1531</v>
      </c>
      <c r="S9" s="673"/>
      <c r="T9" s="616"/>
      <c r="U9" s="616"/>
      <c r="V9" s="616"/>
      <c r="W9" s="616"/>
      <c r="X9" s="616"/>
      <c r="Y9" s="616"/>
      <c r="Z9" s="616"/>
      <c r="AA9" s="616"/>
      <c r="AB9" s="616"/>
      <c r="AC9" s="616"/>
      <c r="AD9" s="616"/>
      <c r="AE9" s="616"/>
      <c r="AF9" s="616"/>
      <c r="AG9" s="616"/>
      <c r="AH9" s="616"/>
      <c r="AI9" s="616"/>
      <c r="AJ9" s="616"/>
    </row>
    <row r="10" spans="1:36" ht="16.5" customHeight="1" thickBot="1" x14ac:dyDescent="0.3">
      <c r="A10" s="842" t="s">
        <v>965</v>
      </c>
      <c r="B10" s="1291">
        <v>62459600</v>
      </c>
      <c r="C10" s="842" t="s">
        <v>963</v>
      </c>
      <c r="D10" s="659"/>
      <c r="E10" s="1338" t="s">
        <v>1549</v>
      </c>
      <c r="F10" s="1339"/>
      <c r="G10" s="1082"/>
      <c r="H10" s="1172"/>
      <c r="I10" s="1139"/>
      <c r="J10" s="1140" t="s">
        <v>1532</v>
      </c>
      <c r="K10" s="1141" t="s">
        <v>1533</v>
      </c>
      <c r="L10" s="1142" t="s">
        <v>1533</v>
      </c>
      <c r="M10" s="1142" t="s">
        <v>1533</v>
      </c>
      <c r="N10" s="1143" t="s">
        <v>1533</v>
      </c>
      <c r="O10" s="1144" t="s">
        <v>1533</v>
      </c>
      <c r="P10" s="1145" t="s">
        <v>1534</v>
      </c>
      <c r="Q10" s="1140" t="s">
        <v>1535</v>
      </c>
      <c r="R10" s="1173" t="s">
        <v>1536</v>
      </c>
      <c r="S10" s="673"/>
      <c r="T10" s="616"/>
      <c r="U10" s="616"/>
      <c r="V10" s="616"/>
      <c r="W10" s="616"/>
      <c r="X10" s="616"/>
      <c r="Y10" s="616"/>
      <c r="Z10" s="616"/>
      <c r="AA10" s="616"/>
      <c r="AB10" s="616"/>
      <c r="AC10" s="616"/>
      <c r="AD10" s="616"/>
      <c r="AE10" s="616"/>
      <c r="AF10" s="616"/>
      <c r="AG10" s="616"/>
      <c r="AH10" s="616"/>
      <c r="AI10" s="616"/>
      <c r="AJ10" s="616"/>
    </row>
    <row r="11" spans="1:36" ht="16.5" customHeight="1" x14ac:dyDescent="0.25">
      <c r="A11" s="842" t="s">
        <v>443</v>
      </c>
      <c r="B11" s="852" t="s">
        <v>1581</v>
      </c>
      <c r="C11" s="842" t="s">
        <v>965</v>
      </c>
      <c r="D11" s="659"/>
      <c r="E11" s="1338">
        <v>62458260</v>
      </c>
      <c r="F11" s="1339"/>
      <c r="G11" s="1082"/>
      <c r="H11" s="1174" t="s">
        <v>1537</v>
      </c>
      <c r="I11" s="1147">
        <v>1964</v>
      </c>
      <c r="J11" s="1148">
        <v>5176</v>
      </c>
      <c r="K11" s="1149">
        <v>0</v>
      </c>
      <c r="L11" s="1146">
        <v>0</v>
      </c>
      <c r="M11" s="1150">
        <v>718754.16162922885</v>
      </c>
      <c r="N11" s="1149">
        <v>0</v>
      </c>
      <c r="O11" s="1148">
        <f>K11+L11+M11+N11</f>
        <v>718754.16162922885</v>
      </c>
      <c r="P11" s="1151">
        <v>350</v>
      </c>
      <c r="Q11" s="1149">
        <f>O11/J11</f>
        <v>138.86285966561607</v>
      </c>
      <c r="R11" s="1175">
        <f>P11*1000/J11</f>
        <v>67.61978361669243</v>
      </c>
      <c r="S11" s="673"/>
      <c r="T11" s="616"/>
      <c r="U11" s="616"/>
      <c r="V11" s="616"/>
      <c r="W11" s="616"/>
      <c r="X11" s="616"/>
      <c r="Y11" s="616"/>
      <c r="Z11" s="616"/>
      <c r="AA11" s="616"/>
      <c r="AB11" s="616"/>
      <c r="AC11" s="616"/>
      <c r="AD11" s="616"/>
      <c r="AE11" s="616"/>
      <c r="AF11" s="616"/>
      <c r="AG11" s="616"/>
      <c r="AH11" s="616"/>
      <c r="AI11" s="616"/>
      <c r="AJ11" s="616"/>
    </row>
    <row r="12" spans="1:36" ht="16.5" customHeight="1" thickBot="1" x14ac:dyDescent="0.3">
      <c r="A12" s="842" t="s">
        <v>435</v>
      </c>
      <c r="B12" s="853"/>
      <c r="C12" s="842" t="s">
        <v>443</v>
      </c>
      <c r="D12" s="659"/>
      <c r="E12" s="1338" t="s">
        <v>1580</v>
      </c>
      <c r="F12" s="1339"/>
      <c r="G12" s="1082"/>
      <c r="H12" s="1176"/>
      <c r="I12" s="1177"/>
      <c r="J12" s="1177"/>
      <c r="K12" s="1177"/>
      <c r="L12" s="1177"/>
      <c r="M12" s="1177"/>
      <c r="N12" s="1177"/>
      <c r="O12" s="1177"/>
      <c r="P12" s="1177"/>
      <c r="Q12" s="1177"/>
      <c r="R12" s="1178"/>
      <c r="S12" s="609"/>
      <c r="T12" s="616"/>
      <c r="U12" s="616"/>
      <c r="V12" s="616"/>
      <c r="W12" s="616"/>
      <c r="X12" s="616"/>
      <c r="Y12" s="616"/>
      <c r="Z12" s="616"/>
      <c r="AA12" s="616"/>
      <c r="AB12" s="616"/>
      <c r="AC12" s="616"/>
      <c r="AD12" s="616"/>
      <c r="AE12" s="616"/>
      <c r="AF12" s="616"/>
      <c r="AG12" s="616"/>
      <c r="AH12" s="616"/>
      <c r="AI12" s="616"/>
      <c r="AJ12" s="616"/>
    </row>
    <row r="13" spans="1:36" ht="16.5" customHeight="1" thickBot="1" x14ac:dyDescent="0.35">
      <c r="A13" s="843" t="s">
        <v>444</v>
      </c>
      <c r="B13" s="861"/>
      <c r="C13" s="842" t="s">
        <v>435</v>
      </c>
      <c r="D13" s="659"/>
      <c r="E13" s="1338">
        <v>90178305</v>
      </c>
      <c r="F13" s="1339"/>
      <c r="G13" s="1082"/>
      <c r="H13" s="1215" t="s">
        <v>1538</v>
      </c>
      <c r="I13" s="1152"/>
      <c r="J13" s="1152"/>
      <c r="K13" s="1152"/>
      <c r="L13" s="1152"/>
      <c r="M13" s="1153" t="s">
        <v>1539</v>
      </c>
      <c r="N13" s="1154" t="s">
        <v>434</v>
      </c>
      <c r="O13" s="1216" t="s">
        <v>462</v>
      </c>
      <c r="P13" s="1155" t="s">
        <v>347</v>
      </c>
      <c r="Q13" s="1177"/>
      <c r="R13" s="1178"/>
      <c r="S13" s="609"/>
      <c r="T13" s="616"/>
      <c r="U13" s="616"/>
      <c r="V13" s="616"/>
      <c r="W13" s="616"/>
      <c r="X13" s="616"/>
      <c r="Y13" s="616"/>
      <c r="Z13" s="616"/>
      <c r="AA13" s="616"/>
      <c r="AB13" s="616"/>
      <c r="AC13" s="616"/>
      <c r="AD13" s="616"/>
      <c r="AE13" s="616"/>
      <c r="AF13" s="616"/>
      <c r="AG13" s="616"/>
      <c r="AH13" s="616"/>
      <c r="AI13" s="616"/>
      <c r="AJ13" s="616"/>
    </row>
    <row r="14" spans="1:36" ht="16.5" customHeight="1" thickBot="1" x14ac:dyDescent="0.3">
      <c r="A14" s="771"/>
      <c r="B14" s="611"/>
      <c r="C14" s="842" t="s">
        <v>444</v>
      </c>
      <c r="D14" s="659"/>
      <c r="E14" s="1359" t="s">
        <v>1551</v>
      </c>
      <c r="F14" s="1339"/>
      <c r="G14" s="1082"/>
      <c r="H14" s="1179" t="s">
        <v>1017</v>
      </c>
      <c r="I14" s="1135" t="s">
        <v>61</v>
      </c>
      <c r="J14" s="1156" t="s">
        <v>1540</v>
      </c>
      <c r="K14" s="1157" t="s">
        <v>1541</v>
      </c>
      <c r="L14" s="1136" t="s">
        <v>1017</v>
      </c>
      <c r="M14" s="1136" t="s">
        <v>61</v>
      </c>
      <c r="N14" s="1158" t="s">
        <v>61</v>
      </c>
      <c r="O14" s="1159" t="s">
        <v>61</v>
      </c>
      <c r="P14" s="1159"/>
      <c r="Q14" s="1177"/>
      <c r="R14" s="1178"/>
      <c r="S14" s="609"/>
      <c r="T14" s="616"/>
      <c r="U14" s="616"/>
      <c r="V14" s="616"/>
      <c r="W14" s="616"/>
      <c r="X14" s="616"/>
      <c r="Y14" s="616"/>
      <c r="Z14" s="616"/>
      <c r="AA14" s="616"/>
      <c r="AB14" s="616"/>
      <c r="AC14" s="616"/>
      <c r="AD14" s="616"/>
      <c r="AE14" s="616"/>
      <c r="AF14" s="616"/>
      <c r="AG14" s="616"/>
      <c r="AH14" s="616"/>
      <c r="AI14" s="616"/>
      <c r="AJ14" s="616"/>
    </row>
    <row r="15" spans="1:36" ht="16.5" customHeight="1" thickBot="1" x14ac:dyDescent="0.3">
      <c r="A15" s="844" t="s">
        <v>966</v>
      </c>
      <c r="B15" s="657"/>
      <c r="C15" s="842" t="s">
        <v>449</v>
      </c>
      <c r="D15" s="659"/>
      <c r="E15" s="1338">
        <v>1964</v>
      </c>
      <c r="F15" s="1339"/>
      <c r="G15" s="1083"/>
      <c r="H15" s="1180" t="s">
        <v>1535</v>
      </c>
      <c r="I15" s="1140" t="s">
        <v>1535</v>
      </c>
      <c r="J15" s="1140" t="s">
        <v>713</v>
      </c>
      <c r="K15" s="1140" t="s">
        <v>1536</v>
      </c>
      <c r="L15" s="1145" t="s">
        <v>1534</v>
      </c>
      <c r="M15" s="1142" t="s">
        <v>1534</v>
      </c>
      <c r="N15" s="1142" t="s">
        <v>1534</v>
      </c>
      <c r="O15" s="1160" t="s">
        <v>1534</v>
      </c>
      <c r="P15" s="1161"/>
      <c r="Q15" s="1177"/>
      <c r="R15" s="1178"/>
      <c r="S15" s="609"/>
      <c r="T15" s="616"/>
      <c r="U15" s="616"/>
      <c r="V15" s="616"/>
      <c r="W15" s="616"/>
      <c r="X15" s="616"/>
      <c r="Y15" s="616"/>
      <c r="Z15" s="616"/>
      <c r="AA15" s="616"/>
      <c r="AB15" s="616"/>
      <c r="AC15" s="616"/>
      <c r="AD15" s="616"/>
      <c r="AE15" s="616"/>
      <c r="AF15" s="616"/>
      <c r="AG15" s="616"/>
      <c r="AH15" s="616"/>
      <c r="AI15" s="616"/>
      <c r="AJ15" s="616"/>
    </row>
    <row r="16" spans="1:36" ht="16.5" customHeight="1" x14ac:dyDescent="0.25">
      <c r="A16" s="842" t="s">
        <v>446</v>
      </c>
      <c r="B16" s="850" t="s">
        <v>1496</v>
      </c>
      <c r="C16" s="842" t="s">
        <v>453</v>
      </c>
      <c r="D16" s="659"/>
      <c r="E16" s="1338"/>
      <c r="F16" s="1339"/>
      <c r="G16" s="1084"/>
      <c r="H16" s="1174">
        <f>120-(120*S19)</f>
        <v>120</v>
      </c>
      <c r="I16" s="1146">
        <f>Q11-H16</f>
        <v>18.862859665616071</v>
      </c>
      <c r="J16" s="1146">
        <f>I16*J11</f>
        <v>97634.16162922878</v>
      </c>
      <c r="K16" s="1146">
        <v>60</v>
      </c>
      <c r="L16" s="1146"/>
      <c r="M16" s="1162">
        <f>(R11-K16)*J11/1000</f>
        <v>39.440000000000019</v>
      </c>
      <c r="N16" s="1146"/>
      <c r="O16" s="1146"/>
      <c r="P16" s="1162">
        <f>J16*6</f>
        <v>585804.96977537265</v>
      </c>
      <c r="Q16" s="1177"/>
      <c r="R16" s="1178"/>
      <c r="S16" s="609"/>
      <c r="T16" s="616"/>
      <c r="U16" s="616"/>
      <c r="V16" s="616"/>
      <c r="W16" s="616"/>
      <c r="X16" s="616"/>
      <c r="Y16" s="616"/>
      <c r="Z16" s="616"/>
      <c r="AA16" s="616"/>
      <c r="AB16" s="616"/>
      <c r="AC16" s="616"/>
      <c r="AD16" s="616"/>
      <c r="AE16" s="616"/>
      <c r="AF16" s="616"/>
      <c r="AG16" s="616"/>
      <c r="AH16" s="616"/>
      <c r="AI16" s="616"/>
      <c r="AJ16" s="616"/>
    </row>
    <row r="17" spans="1:36" ht="16.5" customHeight="1" thickBot="1" x14ac:dyDescent="0.3">
      <c r="A17" s="842" t="s">
        <v>442</v>
      </c>
      <c r="B17" s="851"/>
      <c r="C17" s="842" t="s">
        <v>452</v>
      </c>
      <c r="D17" s="659"/>
      <c r="E17" s="1338">
        <v>1996</v>
      </c>
      <c r="F17" s="1339"/>
      <c r="G17" s="1084"/>
      <c r="H17" s="1176"/>
      <c r="I17" s="1177"/>
      <c r="J17" s="1177"/>
      <c r="K17" s="1177"/>
      <c r="L17" s="1177"/>
      <c r="M17" s="1177"/>
      <c r="N17" s="1177"/>
      <c r="O17" s="1177"/>
      <c r="P17" s="1177"/>
      <c r="Q17" s="1177"/>
      <c r="R17" s="1178"/>
      <c r="S17" s="609"/>
      <c r="T17" s="616"/>
      <c r="U17" s="616"/>
      <c r="V17" s="616"/>
      <c r="W17" s="616"/>
      <c r="X17" s="616"/>
      <c r="Y17" s="616"/>
      <c r="Z17" s="616"/>
      <c r="AA17" s="616"/>
      <c r="AB17" s="616"/>
      <c r="AC17" s="616"/>
      <c r="AD17" s="616"/>
      <c r="AE17" s="616"/>
      <c r="AF17" s="616"/>
      <c r="AG17" s="616"/>
      <c r="AH17" s="616"/>
      <c r="AI17" s="616"/>
      <c r="AJ17" s="616"/>
    </row>
    <row r="18" spans="1:36" ht="16.5" customHeight="1" x14ac:dyDescent="0.25">
      <c r="A18" s="842" t="s">
        <v>439</v>
      </c>
      <c r="B18" s="851" t="s">
        <v>1497</v>
      </c>
      <c r="C18" s="842" t="s">
        <v>974</v>
      </c>
      <c r="D18" s="659"/>
      <c r="E18" s="1338">
        <v>1974</v>
      </c>
      <c r="F18" s="1339"/>
      <c r="G18" s="1085"/>
      <c r="H18" s="1181" t="s">
        <v>1542</v>
      </c>
      <c r="I18" s="1155" t="s">
        <v>1543</v>
      </c>
      <c r="J18" s="1155" t="s">
        <v>1544</v>
      </c>
      <c r="K18" s="1163"/>
      <c r="L18" s="1177"/>
      <c r="M18" s="1177"/>
      <c r="N18" s="1177"/>
      <c r="O18" s="1177"/>
      <c r="P18" s="1177"/>
      <c r="Q18" s="1177"/>
      <c r="R18" s="1178"/>
      <c r="S18" s="609"/>
      <c r="T18" s="616"/>
      <c r="U18" s="616"/>
      <c r="V18" s="616"/>
      <c r="W18" s="616"/>
      <c r="X18" s="616"/>
      <c r="Y18" s="616"/>
      <c r="Z18" s="616"/>
      <c r="AA18" s="616"/>
      <c r="AB18" s="616"/>
      <c r="AC18" s="616"/>
      <c r="AD18" s="616"/>
      <c r="AE18" s="616"/>
      <c r="AF18" s="616"/>
      <c r="AG18" s="616"/>
      <c r="AH18" s="616"/>
      <c r="AI18" s="616"/>
      <c r="AJ18" s="616"/>
    </row>
    <row r="19" spans="1:36" ht="16.5" customHeight="1" thickBot="1" x14ac:dyDescent="0.3">
      <c r="A19" s="842" t="s">
        <v>440</v>
      </c>
      <c r="B19" s="851">
        <v>3005</v>
      </c>
      <c r="C19" s="842" t="s">
        <v>1019</v>
      </c>
      <c r="D19" s="1113"/>
      <c r="E19" s="1357">
        <v>5176</v>
      </c>
      <c r="F19" s="1358"/>
      <c r="G19" s="1084"/>
      <c r="H19" s="1182"/>
      <c r="I19" s="1159"/>
      <c r="J19" s="1159"/>
      <c r="K19" s="1164" t="s">
        <v>1545</v>
      </c>
      <c r="L19" s="1177" t="s">
        <v>1546</v>
      </c>
      <c r="M19" s="1177"/>
      <c r="N19" s="1177"/>
      <c r="O19" s="1177"/>
      <c r="P19" s="1177"/>
      <c r="Q19" s="1177"/>
      <c r="R19" s="1178"/>
      <c r="S19" s="609"/>
      <c r="T19" s="616"/>
      <c r="U19" s="616"/>
      <c r="V19" s="616"/>
      <c r="W19" s="616"/>
      <c r="X19" s="616"/>
      <c r="Y19" s="616"/>
      <c r="Z19" s="616"/>
      <c r="AA19" s="616"/>
      <c r="AB19" s="616"/>
      <c r="AC19" s="616"/>
      <c r="AD19" s="616"/>
      <c r="AE19" s="616"/>
      <c r="AF19" s="616"/>
      <c r="AG19" s="616"/>
      <c r="AH19" s="616"/>
      <c r="AI19" s="616"/>
      <c r="AJ19" s="616"/>
    </row>
    <row r="20" spans="1:36" ht="16.5" customHeight="1" thickBot="1" x14ac:dyDescent="0.3">
      <c r="A20" s="842" t="s">
        <v>441</v>
      </c>
      <c r="B20" s="1112" t="s">
        <v>1498</v>
      </c>
      <c r="C20" s="844"/>
      <c r="D20" s="846"/>
      <c r="E20" s="847"/>
      <c r="F20" s="848"/>
      <c r="G20" s="611"/>
      <c r="H20" s="1183"/>
      <c r="I20" s="1161"/>
      <c r="J20" s="1161"/>
      <c r="K20" s="1165" t="s">
        <v>1547</v>
      </c>
      <c r="L20" s="1177" t="s">
        <v>1548</v>
      </c>
      <c r="M20" s="1177"/>
      <c r="N20" s="1177"/>
      <c r="O20" s="1177"/>
      <c r="P20" s="1177"/>
      <c r="Q20" s="1177"/>
      <c r="R20" s="1178"/>
      <c r="S20" s="609"/>
      <c r="T20" s="616"/>
      <c r="U20" s="616"/>
      <c r="V20" s="616"/>
      <c r="W20" s="616"/>
      <c r="X20" s="616"/>
      <c r="Y20" s="616"/>
      <c r="Z20" s="616"/>
      <c r="AA20" s="616"/>
      <c r="AB20" s="616"/>
      <c r="AC20" s="616"/>
      <c r="AD20" s="616"/>
      <c r="AE20" s="616"/>
      <c r="AF20" s="616"/>
      <c r="AG20" s="616"/>
      <c r="AH20" s="616"/>
      <c r="AI20" s="616"/>
      <c r="AJ20" s="616"/>
    </row>
    <row r="21" spans="1:36" ht="16.5" customHeight="1" thickBot="1" x14ac:dyDescent="0.3">
      <c r="A21" s="842" t="s">
        <v>1499</v>
      </c>
      <c r="B21" s="1103" t="s">
        <v>1577</v>
      </c>
      <c r="C21" s="675" t="s">
        <v>1510</v>
      </c>
      <c r="D21" s="611"/>
      <c r="E21" s="771"/>
      <c r="F21" s="1115"/>
      <c r="G21" s="611"/>
      <c r="H21" s="1176"/>
      <c r="I21" s="1177"/>
      <c r="J21" s="1177"/>
      <c r="K21" s="1177"/>
      <c r="L21" s="1177"/>
      <c r="M21" s="1177"/>
      <c r="N21" s="1177"/>
      <c r="O21" s="1177"/>
      <c r="P21" s="1177"/>
      <c r="Q21" s="1177"/>
      <c r="R21" s="1178"/>
      <c r="S21" s="609"/>
      <c r="T21" s="616"/>
      <c r="U21" s="616"/>
      <c r="V21" s="616"/>
      <c r="W21" s="616"/>
      <c r="X21" s="616"/>
      <c r="Y21" s="616"/>
      <c r="Z21" s="616"/>
      <c r="AA21" s="616"/>
      <c r="AB21" s="616"/>
      <c r="AC21" s="616"/>
      <c r="AD21" s="616"/>
      <c r="AE21" s="616"/>
      <c r="AF21" s="616"/>
      <c r="AG21" s="616"/>
      <c r="AH21" s="616"/>
      <c r="AI21" s="616"/>
      <c r="AJ21" s="616"/>
    </row>
    <row r="22" spans="1:36" ht="16.5" customHeight="1" thickBot="1" x14ac:dyDescent="0.3">
      <c r="A22" s="1108" t="s">
        <v>435</v>
      </c>
      <c r="B22" s="1305">
        <v>40094751</v>
      </c>
      <c r="C22" s="849" t="s">
        <v>1505</v>
      </c>
      <c r="D22" s="658"/>
      <c r="E22" s="1116">
        <v>5930</v>
      </c>
      <c r="F22" s="1106" t="s">
        <v>1509</v>
      </c>
      <c r="G22" s="611"/>
      <c r="H22" s="1184">
        <f>J11*5</f>
        <v>25880</v>
      </c>
      <c r="I22" s="1185">
        <f>J11*3</f>
        <v>15528</v>
      </c>
      <c r="J22" s="1185">
        <f>J11*4</f>
        <v>20704</v>
      </c>
      <c r="K22" s="1186"/>
      <c r="L22" s="1186">
        <f>N16+O16-M16</f>
        <v>-39.440000000000019</v>
      </c>
      <c r="M22" s="1187"/>
      <c r="N22" s="1187"/>
      <c r="O22" s="1187"/>
      <c r="P22" s="1187"/>
      <c r="Q22" s="1187"/>
      <c r="R22" s="1188"/>
      <c r="S22" s="609"/>
      <c r="T22" s="609"/>
      <c r="U22" s="609"/>
      <c r="V22" s="609"/>
      <c r="W22" s="609"/>
      <c r="X22" s="609"/>
      <c r="Y22" s="616"/>
      <c r="Z22" s="616"/>
      <c r="AA22" s="616"/>
      <c r="AB22" s="616"/>
      <c r="AC22" s="616"/>
      <c r="AD22" s="616"/>
      <c r="AE22" s="616"/>
      <c r="AF22" s="616"/>
      <c r="AG22" s="616"/>
      <c r="AH22" s="616"/>
      <c r="AI22" s="616"/>
      <c r="AJ22" s="616"/>
    </row>
    <row r="23" spans="1:36" ht="16.5" customHeight="1" thickBot="1" x14ac:dyDescent="0.3">
      <c r="A23" s="1108" t="s">
        <v>444</v>
      </c>
      <c r="B23" s="1111" t="s">
        <v>1578</v>
      </c>
      <c r="C23" s="842" t="s">
        <v>1506</v>
      </c>
      <c r="D23" s="659"/>
      <c r="E23" s="1117">
        <v>5239</v>
      </c>
      <c r="F23" s="1106" t="s">
        <v>1509</v>
      </c>
      <c r="G23" s="611"/>
      <c r="H23" s="1189"/>
      <c r="I23" s="609"/>
      <c r="J23" s="609"/>
      <c r="K23" s="609"/>
      <c r="L23" s="609"/>
      <c r="M23" s="609"/>
      <c r="N23" s="609"/>
      <c r="O23" s="609"/>
      <c r="P23" s="609"/>
      <c r="Q23" s="609"/>
      <c r="R23" s="1105"/>
      <c r="S23" s="609"/>
      <c r="T23" s="609"/>
      <c r="U23" s="609"/>
      <c r="V23" s="609"/>
      <c r="W23" s="609"/>
      <c r="X23" s="609"/>
      <c r="Y23" s="616"/>
      <c r="Z23" s="616"/>
      <c r="AA23" s="616"/>
      <c r="AB23" s="616"/>
      <c r="AC23" s="616"/>
      <c r="AD23" s="616"/>
      <c r="AE23" s="616"/>
      <c r="AF23" s="616"/>
      <c r="AG23" s="616"/>
      <c r="AH23" s="616"/>
      <c r="AI23" s="616"/>
      <c r="AJ23" s="616"/>
    </row>
    <row r="24" spans="1:36" ht="16.5" customHeight="1" x14ac:dyDescent="0.25">
      <c r="A24" s="842" t="s">
        <v>445</v>
      </c>
      <c r="B24" s="852" t="s">
        <v>1579</v>
      </c>
      <c r="C24" s="842" t="s">
        <v>1507</v>
      </c>
      <c r="D24" s="659"/>
      <c r="E24" s="1117">
        <v>5383</v>
      </c>
      <c r="F24" s="1106" t="s">
        <v>1509</v>
      </c>
      <c r="G24" s="611"/>
      <c r="H24" s="1189"/>
      <c r="I24" s="609"/>
      <c r="J24" s="609"/>
      <c r="K24" s="609"/>
      <c r="L24" s="609"/>
      <c r="M24" s="609"/>
      <c r="N24" s="609"/>
      <c r="O24" s="609"/>
      <c r="P24" s="609"/>
      <c r="Q24" s="609"/>
      <c r="R24" s="1105"/>
      <c r="S24" s="609"/>
      <c r="T24" s="609"/>
      <c r="U24" s="609"/>
      <c r="V24" s="609"/>
      <c r="W24" s="609"/>
      <c r="X24" s="609"/>
      <c r="Y24" s="616"/>
      <c r="Z24" s="616"/>
      <c r="AA24" s="616"/>
      <c r="AB24" s="616"/>
      <c r="AC24" s="616"/>
      <c r="AD24" s="616"/>
      <c r="AE24" s="616"/>
      <c r="AF24" s="616"/>
      <c r="AG24" s="616"/>
      <c r="AH24" s="616"/>
      <c r="AI24" s="616"/>
      <c r="AJ24" s="616"/>
    </row>
    <row r="25" spans="1:36" ht="16.5" customHeight="1" thickBot="1" x14ac:dyDescent="0.3">
      <c r="A25" s="1108" t="s">
        <v>444</v>
      </c>
      <c r="B25" s="19" t="s">
        <v>1619</v>
      </c>
      <c r="C25" s="843" t="s">
        <v>1508</v>
      </c>
      <c r="D25" s="1114"/>
      <c r="E25" s="1118">
        <v>5448</v>
      </c>
      <c r="F25" s="1115" t="s">
        <v>1509</v>
      </c>
      <c r="G25" s="611"/>
      <c r="H25" s="1189"/>
      <c r="I25" s="609"/>
      <c r="J25" s="609"/>
      <c r="K25" s="609"/>
      <c r="L25" s="609"/>
      <c r="M25" s="609"/>
      <c r="N25" s="609"/>
      <c r="O25" s="609"/>
      <c r="P25" s="609"/>
      <c r="Q25" s="609"/>
      <c r="R25" s="1105"/>
      <c r="S25" s="609"/>
      <c r="T25" s="609"/>
      <c r="U25" s="609"/>
      <c r="V25" s="609"/>
      <c r="W25" s="609"/>
      <c r="X25" s="609"/>
      <c r="Y25" s="616"/>
      <c r="Z25" s="616"/>
      <c r="AA25" s="616"/>
      <c r="AB25" s="616"/>
      <c r="AC25" s="616"/>
      <c r="AD25" s="616"/>
      <c r="AE25" s="616"/>
      <c r="AF25" s="616"/>
      <c r="AG25" s="616"/>
      <c r="AH25" s="616"/>
      <c r="AI25" s="616"/>
      <c r="AJ25" s="616"/>
    </row>
    <row r="26" spans="1:36" ht="16.5" customHeight="1" thickBot="1" x14ac:dyDescent="0.3">
      <c r="A26" s="842" t="s">
        <v>1021</v>
      </c>
      <c r="B26" s="1316">
        <v>4</v>
      </c>
      <c r="C26" s="675"/>
      <c r="D26" s="659"/>
      <c r="E26" s="1119" t="s">
        <v>1511</v>
      </c>
      <c r="F26" s="1110"/>
      <c r="G26" s="609"/>
      <c r="H26" s="1189"/>
      <c r="I26" s="609"/>
      <c r="J26" s="609"/>
      <c r="K26" s="609"/>
      <c r="L26" s="609"/>
      <c r="M26" s="609"/>
      <c r="N26" s="609"/>
      <c r="O26" s="609"/>
      <c r="P26" s="609"/>
      <c r="Q26" s="609"/>
      <c r="R26" s="1105"/>
      <c r="S26" s="609"/>
      <c r="T26" s="609"/>
      <c r="U26" s="609"/>
      <c r="V26" s="609"/>
      <c r="W26" s="609"/>
      <c r="X26" s="609"/>
      <c r="Y26" s="616"/>
      <c r="Z26" s="616"/>
      <c r="AA26" s="616"/>
      <c r="AB26" s="616"/>
      <c r="AC26" s="616"/>
      <c r="AD26" s="616"/>
      <c r="AE26" s="616"/>
      <c r="AF26" s="616"/>
      <c r="AG26" s="616"/>
      <c r="AH26" s="616"/>
      <c r="AI26" s="616"/>
      <c r="AJ26" s="616"/>
    </row>
    <row r="27" spans="1:36" ht="16.5" customHeight="1" x14ac:dyDescent="0.25">
      <c r="A27" s="1104" t="s">
        <v>1502</v>
      </c>
      <c r="B27" s="1103" t="s">
        <v>1503</v>
      </c>
      <c r="C27" s="842"/>
      <c r="D27" s="659"/>
      <c r="E27" s="611"/>
      <c r="F27" s="611"/>
      <c r="G27" s="609"/>
      <c r="H27" s="1089"/>
      <c r="I27" s="1090"/>
      <c r="J27" s="1090"/>
      <c r="K27" s="1090"/>
      <c r="L27" s="1090"/>
      <c r="M27" s="1090"/>
      <c r="N27" s="1090"/>
      <c r="O27" s="1091"/>
      <c r="P27" s="609"/>
      <c r="Q27" s="609"/>
      <c r="R27" s="1105"/>
      <c r="S27" s="609"/>
      <c r="T27" s="609"/>
      <c r="U27" s="609"/>
      <c r="V27" s="609"/>
      <c r="W27" s="609"/>
      <c r="X27" s="609"/>
      <c r="Y27" s="616"/>
      <c r="Z27" s="616"/>
      <c r="AA27" s="616"/>
      <c r="AB27" s="616"/>
      <c r="AC27" s="616"/>
      <c r="AD27" s="616"/>
      <c r="AE27" s="616"/>
      <c r="AF27" s="616"/>
      <c r="AG27" s="616"/>
      <c r="AH27" s="616"/>
      <c r="AI27" s="616"/>
      <c r="AJ27" s="616"/>
    </row>
    <row r="28" spans="1:36" ht="16.5" customHeight="1" thickBot="1" x14ac:dyDescent="0.3">
      <c r="A28" s="1108" t="s">
        <v>435</v>
      </c>
      <c r="B28" s="1103" t="s">
        <v>1517</v>
      </c>
      <c r="C28" s="613"/>
      <c r="D28" s="863"/>
      <c r="E28" s="611"/>
      <c r="F28" s="611"/>
      <c r="G28" s="612"/>
      <c r="H28" s="675" t="s">
        <v>1501</v>
      </c>
      <c r="I28" s="1190"/>
      <c r="J28" s="1190"/>
      <c r="K28" s="1191"/>
      <c r="L28" s="1192"/>
      <c r="M28" s="1190"/>
      <c r="N28" s="1190"/>
      <c r="O28" s="1107"/>
      <c r="P28" s="611"/>
      <c r="Q28" s="611"/>
      <c r="R28" s="1107"/>
      <c r="S28" s="616"/>
      <c r="T28" s="616"/>
      <c r="U28" s="616"/>
      <c r="V28" s="616"/>
      <c r="W28" s="616"/>
      <c r="X28" s="616"/>
      <c r="Y28" s="616"/>
      <c r="Z28" s="616"/>
      <c r="AA28" s="616"/>
      <c r="AB28" s="616"/>
      <c r="AC28" s="616"/>
      <c r="AD28" s="616"/>
      <c r="AE28" s="616"/>
      <c r="AF28" s="616"/>
      <c r="AG28" s="616"/>
      <c r="AH28" s="616"/>
      <c r="AI28" s="616"/>
      <c r="AJ28" s="616"/>
    </row>
    <row r="29" spans="1:36" ht="16.5" customHeight="1" thickBot="1" x14ac:dyDescent="0.3">
      <c r="A29" s="1109" t="s">
        <v>444</v>
      </c>
      <c r="B29" s="1111" t="s">
        <v>1504</v>
      </c>
      <c r="C29" s="613"/>
      <c r="D29" s="836"/>
      <c r="E29" s="611"/>
      <c r="F29" s="611"/>
      <c r="G29" s="612"/>
      <c r="H29" s="1345"/>
      <c r="I29" s="1346"/>
      <c r="J29" s="1347"/>
      <c r="K29" s="1127" t="s">
        <v>458</v>
      </c>
      <c r="L29" s="1128" t="s">
        <v>1519</v>
      </c>
      <c r="M29" s="1127">
        <v>2011</v>
      </c>
      <c r="N29" s="1128" t="s">
        <v>1520</v>
      </c>
      <c r="O29" s="1127">
        <v>2012</v>
      </c>
      <c r="P29" s="1128" t="s">
        <v>1520</v>
      </c>
      <c r="Q29" s="1127" t="s">
        <v>1521</v>
      </c>
      <c r="R29" s="1129"/>
      <c r="S29" s="616"/>
      <c r="T29" s="616"/>
      <c r="U29" s="616"/>
      <c r="V29" s="616"/>
      <c r="W29" s="616"/>
      <c r="X29" s="616"/>
      <c r="Y29" s="616"/>
      <c r="Z29" s="616"/>
      <c r="AA29" s="616"/>
      <c r="AB29" s="616"/>
      <c r="AC29" s="616"/>
      <c r="AD29" s="616"/>
      <c r="AE29" s="616"/>
      <c r="AF29" s="616"/>
      <c r="AG29" s="616"/>
      <c r="AH29" s="616"/>
      <c r="AI29" s="616"/>
      <c r="AJ29" s="616"/>
    </row>
    <row r="30" spans="1:36" ht="16.5" customHeight="1" thickBot="1" x14ac:dyDescent="0.3">
      <c r="A30" s="844" t="s">
        <v>1516</v>
      </c>
      <c r="B30" s="1122"/>
      <c r="C30" s="613"/>
      <c r="D30" s="614"/>
      <c r="E30" s="615"/>
      <c r="F30" s="611"/>
      <c r="G30" s="612"/>
      <c r="H30" s="1348" t="s">
        <v>1518</v>
      </c>
      <c r="I30" s="1349"/>
      <c r="J30" s="1350"/>
      <c r="K30" s="1193"/>
      <c r="L30" s="1194"/>
      <c r="M30" s="1195">
        <v>732453</v>
      </c>
      <c r="N30" s="1194">
        <v>320</v>
      </c>
      <c r="O30" s="1196">
        <v>792509</v>
      </c>
      <c r="P30" s="1197">
        <v>301.5</v>
      </c>
      <c r="Q30" s="1212">
        <v>20005109</v>
      </c>
      <c r="R30" s="1198"/>
      <c r="S30" s="616"/>
      <c r="T30" s="616"/>
      <c r="U30" s="616"/>
      <c r="V30" s="616"/>
      <c r="W30" s="616"/>
      <c r="X30" s="616"/>
      <c r="Y30" s="616"/>
      <c r="Z30" s="616"/>
      <c r="AA30" s="616"/>
      <c r="AB30" s="616"/>
      <c r="AC30" s="616"/>
      <c r="AD30" s="616"/>
      <c r="AE30" s="616"/>
      <c r="AF30" s="616"/>
      <c r="AG30" s="616"/>
      <c r="AH30" s="616"/>
      <c r="AI30" s="616"/>
      <c r="AJ30" s="616"/>
    </row>
    <row r="31" spans="1:36" ht="16.5" customHeight="1" x14ac:dyDescent="0.25">
      <c r="A31" s="1104" t="s">
        <v>1514</v>
      </c>
      <c r="B31" s="1123">
        <v>85</v>
      </c>
      <c r="C31" s="613"/>
      <c r="D31" s="614"/>
      <c r="E31" s="615"/>
      <c r="F31" s="611"/>
      <c r="G31" s="612"/>
      <c r="H31" s="1351" t="s">
        <v>1522</v>
      </c>
      <c r="I31" s="1352"/>
      <c r="J31" s="1353"/>
      <c r="K31" s="1193" t="s">
        <v>1523</v>
      </c>
      <c r="L31" s="1194">
        <v>15042943</v>
      </c>
      <c r="M31" s="1195">
        <v>732453</v>
      </c>
      <c r="N31" s="1194">
        <v>320</v>
      </c>
      <c r="O31" s="1196">
        <v>792509</v>
      </c>
      <c r="P31" s="1197">
        <v>301.5</v>
      </c>
      <c r="Q31" s="1212">
        <v>20005109</v>
      </c>
      <c r="R31" s="1198"/>
      <c r="S31" s="616"/>
      <c r="T31" s="616"/>
      <c r="U31" s="616"/>
      <c r="V31" s="616"/>
      <c r="W31" s="616"/>
      <c r="X31" s="616"/>
      <c r="Y31" s="616"/>
      <c r="Z31" s="616"/>
      <c r="AA31" s="616"/>
      <c r="AB31" s="616"/>
      <c r="AC31" s="616"/>
      <c r="AD31" s="616"/>
      <c r="AE31" s="616"/>
      <c r="AF31" s="616"/>
      <c r="AG31" s="616"/>
      <c r="AH31" s="616"/>
      <c r="AI31" s="616"/>
      <c r="AJ31" s="616"/>
    </row>
    <row r="32" spans="1:36" ht="16.5" customHeight="1" x14ac:dyDescent="0.25">
      <c r="A32" s="1125" t="s">
        <v>1515</v>
      </c>
      <c r="B32" s="1123"/>
      <c r="C32" s="613"/>
      <c r="D32" s="613"/>
      <c r="E32" s="613"/>
      <c r="F32" s="611"/>
      <c r="G32" s="611"/>
      <c r="H32" s="1354"/>
      <c r="I32" s="1355"/>
      <c r="J32" s="1356"/>
      <c r="K32" s="1199"/>
      <c r="L32" s="1200"/>
      <c r="M32" s="1200"/>
      <c r="N32" s="1200"/>
      <c r="O32" s="1200"/>
      <c r="P32" s="1200"/>
      <c r="Q32" s="1213"/>
      <c r="R32" s="1201"/>
      <c r="S32" s="616"/>
      <c r="T32" s="616"/>
      <c r="U32" s="616"/>
      <c r="V32" s="616"/>
      <c r="W32" s="616"/>
      <c r="X32" s="616"/>
      <c r="Y32" s="616"/>
      <c r="Z32" s="616"/>
      <c r="AA32" s="616"/>
      <c r="AB32" s="616"/>
      <c r="AC32" s="616"/>
      <c r="AD32" s="616"/>
      <c r="AE32" s="616"/>
      <c r="AF32" s="616"/>
      <c r="AG32" s="616"/>
      <c r="AH32" s="616"/>
      <c r="AI32" s="616"/>
      <c r="AJ32" s="616"/>
    </row>
    <row r="33" spans="1:36" ht="16.5" customHeight="1" thickBot="1" x14ac:dyDescent="0.3">
      <c r="A33" s="1126" t="s">
        <v>1515</v>
      </c>
      <c r="B33" s="1124"/>
      <c r="C33" s="609"/>
      <c r="D33" s="617"/>
      <c r="E33" s="616"/>
      <c r="F33" s="618"/>
      <c r="G33" s="616"/>
      <c r="H33" s="1354"/>
      <c r="I33" s="1355"/>
      <c r="J33" s="1356"/>
      <c r="K33" s="1199"/>
      <c r="L33" s="1200"/>
      <c r="M33" s="1200"/>
      <c r="N33" s="1200"/>
      <c r="O33" s="1200"/>
      <c r="P33" s="1200"/>
      <c r="Q33" s="1213"/>
      <c r="R33" s="1201"/>
      <c r="S33" s="616"/>
      <c r="T33" s="616"/>
      <c r="U33" s="616"/>
      <c r="V33" s="616"/>
      <c r="W33" s="616"/>
      <c r="X33" s="616"/>
      <c r="Y33" s="616"/>
      <c r="Z33" s="616"/>
      <c r="AA33" s="616"/>
      <c r="AB33" s="616"/>
      <c r="AC33" s="616"/>
      <c r="AD33" s="616"/>
      <c r="AE33" s="616"/>
      <c r="AF33" s="616"/>
      <c r="AG33" s="616"/>
      <c r="AH33" s="616"/>
      <c r="AI33" s="616"/>
      <c r="AJ33" s="616"/>
    </row>
    <row r="34" spans="1:36" ht="16.5" customHeight="1" x14ac:dyDescent="0.25">
      <c r="A34" s="770"/>
      <c r="B34" s="609"/>
      <c r="C34" s="609"/>
      <c r="D34" s="617"/>
      <c r="E34" s="616"/>
      <c r="F34" s="618"/>
      <c r="G34" s="616"/>
      <c r="H34" s="1202" t="s">
        <v>1524</v>
      </c>
      <c r="I34" s="1203"/>
      <c r="J34" s="1204"/>
      <c r="K34" s="1199"/>
      <c r="L34" s="1200"/>
      <c r="M34" s="1200"/>
      <c r="N34" s="1200"/>
      <c r="O34" s="1200"/>
      <c r="P34" s="1200"/>
      <c r="Q34" s="1213"/>
      <c r="R34" s="1201"/>
      <c r="S34" s="616"/>
      <c r="T34" s="616"/>
      <c r="U34" s="616"/>
      <c r="V34" s="616"/>
      <c r="W34" s="616"/>
      <c r="X34" s="616"/>
      <c r="Y34" s="616"/>
      <c r="Z34" s="616"/>
      <c r="AA34" s="616"/>
      <c r="AB34" s="616"/>
      <c r="AC34" s="616"/>
      <c r="AD34" s="616"/>
      <c r="AE34" s="616"/>
      <c r="AF34" s="616"/>
      <c r="AG34" s="616"/>
      <c r="AH34" s="616"/>
      <c r="AI34" s="616"/>
      <c r="AJ34" s="616"/>
    </row>
    <row r="35" spans="1:36" ht="16.5" customHeight="1" x14ac:dyDescent="0.25">
      <c r="A35" s="672" t="s">
        <v>1014</v>
      </c>
      <c r="B35" s="609"/>
      <c r="C35" s="609"/>
      <c r="D35" s="617"/>
      <c r="E35" s="616"/>
      <c r="F35" s="618"/>
      <c r="G35" s="611"/>
      <c r="H35" s="1354"/>
      <c r="I35" s="1355"/>
      <c r="J35" s="1356"/>
      <c r="K35" s="1199"/>
      <c r="L35" s="1200"/>
      <c r="M35" s="1200">
        <v>28</v>
      </c>
      <c r="N35" s="1200"/>
      <c r="O35" s="1200"/>
      <c r="P35" s="1200"/>
      <c r="Q35" s="1213"/>
      <c r="R35" s="1201"/>
      <c r="S35" s="616"/>
      <c r="T35" s="616"/>
      <c r="U35" s="616"/>
      <c r="V35" s="616"/>
      <c r="W35" s="616"/>
      <c r="X35" s="616"/>
      <c r="Y35" s="616"/>
      <c r="Z35" s="616"/>
      <c r="AA35" s="616"/>
      <c r="AB35" s="616"/>
      <c r="AC35" s="616"/>
      <c r="AD35" s="616"/>
      <c r="AE35" s="616"/>
      <c r="AF35" s="616"/>
      <c r="AG35" s="616"/>
      <c r="AH35" s="616"/>
      <c r="AI35" s="616"/>
      <c r="AJ35" s="616"/>
    </row>
    <row r="36" spans="1:36" ht="16.5" customHeight="1" outlineLevel="1" x14ac:dyDescent="0.25">
      <c r="A36" s="1120" t="s">
        <v>1513</v>
      </c>
      <c r="B36" s="676"/>
      <c r="C36" s="676"/>
      <c r="D36" s="772"/>
      <c r="E36" s="701"/>
      <c r="F36" s="773"/>
      <c r="G36" s="611"/>
      <c r="H36" s="1354"/>
      <c r="I36" s="1355"/>
      <c r="J36" s="1356"/>
      <c r="K36" s="1199"/>
      <c r="L36" s="1200"/>
      <c r="M36" s="1200">
        <v>34</v>
      </c>
      <c r="N36" s="1200"/>
      <c r="O36" s="1200"/>
      <c r="P36" s="1200"/>
      <c r="Q36" s="1213"/>
      <c r="R36" s="1201"/>
      <c r="S36" s="616"/>
      <c r="T36" s="616"/>
      <c r="U36" s="616"/>
      <c r="V36" s="616"/>
      <c r="W36" s="616"/>
      <c r="X36" s="616"/>
      <c r="Y36" s="616"/>
      <c r="Z36" s="616"/>
      <c r="AA36" s="616"/>
      <c r="AB36" s="616"/>
      <c r="AC36" s="616"/>
      <c r="AD36" s="616"/>
      <c r="AE36" s="616"/>
      <c r="AF36" s="616"/>
      <c r="AG36" s="616"/>
      <c r="AH36" s="616"/>
      <c r="AI36" s="616"/>
      <c r="AJ36" s="616"/>
    </row>
    <row r="37" spans="1:36" ht="16.5" customHeight="1" outlineLevel="1" thickBot="1" x14ac:dyDescent="0.3">
      <c r="A37" s="1120" t="s">
        <v>1512</v>
      </c>
      <c r="B37" s="687"/>
      <c r="C37" s="687"/>
      <c r="D37" s="687"/>
      <c r="E37" s="687"/>
      <c r="F37" s="687"/>
      <c r="G37" s="611"/>
      <c r="H37" s="1342"/>
      <c r="I37" s="1343"/>
      <c r="J37" s="1344"/>
      <c r="K37" s="1205"/>
      <c r="L37" s="1206"/>
      <c r="M37" s="1206"/>
      <c r="N37" s="1205" t="s">
        <v>1620</v>
      </c>
      <c r="O37" s="1206"/>
      <c r="P37" s="1206"/>
      <c r="Q37" s="1214"/>
      <c r="R37" s="1130"/>
      <c r="S37" s="616"/>
      <c r="T37" s="616"/>
      <c r="U37" s="616"/>
      <c r="V37" s="616"/>
      <c r="W37" s="616"/>
      <c r="X37" s="616"/>
      <c r="Y37" s="616"/>
      <c r="Z37" s="616"/>
      <c r="AA37" s="616"/>
      <c r="AB37" s="616"/>
      <c r="AC37" s="616"/>
      <c r="AD37" s="616"/>
      <c r="AE37" s="616"/>
      <c r="AF37" s="616"/>
      <c r="AG37" s="616"/>
      <c r="AH37" s="616"/>
      <c r="AI37" s="616"/>
      <c r="AJ37" s="616"/>
    </row>
    <row r="38" spans="1:36" ht="16.5" customHeight="1" outlineLevel="1" thickBot="1" x14ac:dyDescent="0.35">
      <c r="A38" s="687" t="s">
        <v>970</v>
      </c>
      <c r="B38" s="689"/>
      <c r="C38" s="689"/>
      <c r="D38" s="689"/>
      <c r="E38" s="689"/>
      <c r="F38" s="689"/>
      <c r="G38" s="611"/>
      <c r="H38" s="1207"/>
      <c r="I38" s="1208"/>
      <c r="J38" s="1208"/>
      <c r="K38" s="1208"/>
      <c r="L38" s="1208"/>
      <c r="M38" s="1208"/>
      <c r="N38" s="1208"/>
      <c r="O38" s="1209"/>
      <c r="P38" s="1210"/>
      <c r="Q38" s="1210"/>
      <c r="R38" s="1211"/>
      <c r="S38" s="616"/>
      <c r="T38" s="616"/>
      <c r="U38" s="616"/>
      <c r="V38" s="616"/>
      <c r="W38" s="616"/>
      <c r="X38" s="616"/>
      <c r="Y38" s="616"/>
      <c r="Z38" s="616"/>
      <c r="AA38" s="616"/>
      <c r="AB38" s="616"/>
      <c r="AC38" s="616"/>
      <c r="AD38" s="616"/>
      <c r="AE38" s="616"/>
      <c r="AF38" s="616"/>
      <c r="AG38" s="616"/>
      <c r="AH38" s="616"/>
      <c r="AI38" s="616"/>
      <c r="AJ38" s="616"/>
    </row>
    <row r="39" spans="1:36" ht="16.5" customHeight="1" outlineLevel="1" thickBot="1" x14ac:dyDescent="0.3">
      <c r="A39" s="687" t="s">
        <v>971</v>
      </c>
      <c r="B39" s="701"/>
      <c r="C39" s="701"/>
      <c r="D39" s="701"/>
      <c r="E39" s="701"/>
      <c r="F39" s="701"/>
      <c r="G39" s="701"/>
      <c r="H39" s="701"/>
      <c r="I39" s="701"/>
      <c r="J39" s="701"/>
      <c r="K39" s="701"/>
      <c r="L39" s="701"/>
      <c r="M39" s="701"/>
      <c r="N39" s="701"/>
      <c r="O39" s="701"/>
      <c r="P39" s="616"/>
      <c r="Q39" s="616"/>
      <c r="R39" s="616"/>
      <c r="S39" s="616"/>
      <c r="T39" s="616"/>
      <c r="U39" s="616"/>
      <c r="V39" s="616"/>
      <c r="W39" s="616"/>
      <c r="X39" s="616"/>
      <c r="Y39" s="616"/>
      <c r="Z39" s="616"/>
      <c r="AA39" s="616"/>
      <c r="AB39" s="616"/>
      <c r="AC39" s="616"/>
      <c r="AD39" s="616"/>
      <c r="AE39" s="616"/>
      <c r="AF39" s="616"/>
      <c r="AG39" s="616"/>
      <c r="AH39" s="616"/>
      <c r="AI39" s="616"/>
      <c r="AJ39" s="616"/>
    </row>
    <row r="40" spans="1:36" ht="16.5" customHeight="1" outlineLevel="1" x14ac:dyDescent="0.25">
      <c r="A40" s="807" t="s">
        <v>972</v>
      </c>
      <c r="B40" s="837" t="str">
        <f>E7</f>
        <v>Engerdal barne og ungdomskole</v>
      </c>
      <c r="C40" s="808"/>
      <c r="D40" s="802"/>
      <c r="E40" s="802"/>
      <c r="F40" s="802"/>
      <c r="G40" s="802"/>
      <c r="H40" s="802"/>
      <c r="I40" s="802"/>
      <c r="J40" s="802"/>
      <c r="K40" s="802"/>
      <c r="L40" s="802"/>
      <c r="M40" s="802"/>
      <c r="N40" s="802"/>
      <c r="O40" s="809"/>
      <c r="P40" s="616"/>
      <c r="Q40" s="616"/>
      <c r="R40" s="616"/>
      <c r="S40" s="616"/>
      <c r="T40" s="616"/>
      <c r="U40" s="616"/>
      <c r="V40" s="616"/>
      <c r="W40" s="616"/>
      <c r="X40" s="616"/>
      <c r="Y40" s="616"/>
      <c r="Z40" s="616"/>
      <c r="AA40" s="616"/>
      <c r="AB40" s="616"/>
      <c r="AC40" s="616"/>
      <c r="AD40" s="616"/>
      <c r="AE40" s="616"/>
      <c r="AF40" s="616"/>
      <c r="AG40" s="616"/>
      <c r="AH40" s="616"/>
      <c r="AI40" s="616"/>
      <c r="AJ40" s="616"/>
    </row>
    <row r="41" spans="1:36" ht="16.5" customHeight="1" outlineLevel="1" x14ac:dyDescent="0.25">
      <c r="A41" s="774" t="s">
        <v>437</v>
      </c>
      <c r="B41" s="838" t="str">
        <f>E7</f>
        <v>Engerdal barne og ungdomskole</v>
      </c>
      <c r="C41" s="783"/>
      <c r="D41" s="783"/>
      <c r="E41" s="783" t="s">
        <v>449</v>
      </c>
      <c r="F41" s="783"/>
      <c r="G41" s="841">
        <f>E15</f>
        <v>1964</v>
      </c>
      <c r="H41" s="783"/>
      <c r="I41" s="783" t="s">
        <v>450</v>
      </c>
      <c r="J41" s="674"/>
      <c r="K41" s="783"/>
      <c r="L41" s="783"/>
      <c r="M41" s="785" t="s">
        <v>1015</v>
      </c>
      <c r="N41" s="783"/>
      <c r="O41" s="810"/>
      <c r="P41" s="616"/>
      <c r="Q41" s="616"/>
      <c r="R41" s="616"/>
      <c r="S41" s="616"/>
      <c r="T41" s="616"/>
      <c r="U41" s="616"/>
      <c r="V41" s="616"/>
      <c r="W41" s="616"/>
      <c r="X41" s="616"/>
      <c r="Y41" s="616"/>
      <c r="Z41" s="616"/>
      <c r="AA41" s="616"/>
      <c r="AB41" s="616"/>
      <c r="AC41" s="616"/>
      <c r="AD41" s="616"/>
      <c r="AE41" s="616"/>
      <c r="AF41" s="616"/>
      <c r="AG41" s="616"/>
      <c r="AH41" s="616"/>
      <c r="AI41" s="616"/>
      <c r="AJ41" s="616"/>
    </row>
    <row r="42" spans="1:36" ht="16.5" customHeight="1" outlineLevel="1" x14ac:dyDescent="0.25">
      <c r="A42" s="774" t="s">
        <v>973</v>
      </c>
      <c r="B42" s="839" t="str">
        <f>E12</f>
        <v>ArntKjølvang</v>
      </c>
      <c r="C42" s="783"/>
      <c r="D42" s="783"/>
      <c r="E42" s="783" t="s">
        <v>974</v>
      </c>
      <c r="F42" s="783"/>
      <c r="G42" s="841">
        <f>E18</f>
        <v>1974</v>
      </c>
      <c r="H42" s="783"/>
      <c r="I42" s="783" t="s">
        <v>451</v>
      </c>
      <c r="J42" s="857">
        <v>5930</v>
      </c>
      <c r="K42" s="783" t="s">
        <v>975</v>
      </c>
      <c r="L42" s="783"/>
      <c r="M42" s="785" t="s">
        <v>1016</v>
      </c>
      <c r="N42" s="794"/>
      <c r="O42" s="810"/>
      <c r="P42" s="616"/>
      <c r="Q42" s="616"/>
      <c r="R42" s="616"/>
      <c r="S42" s="616"/>
      <c r="T42" s="616"/>
      <c r="U42" s="616"/>
      <c r="V42" s="616"/>
      <c r="W42" s="616"/>
      <c r="X42" s="616"/>
      <c r="Y42" s="616"/>
      <c r="Z42" s="616"/>
      <c r="AA42" s="616"/>
      <c r="AB42" s="616"/>
      <c r="AC42" s="616"/>
      <c r="AD42" s="616"/>
      <c r="AE42" s="616"/>
      <c r="AF42" s="616"/>
      <c r="AG42" s="616"/>
      <c r="AH42" s="616"/>
      <c r="AI42" s="616"/>
      <c r="AJ42" s="616"/>
    </row>
    <row r="43" spans="1:36" ht="16.5" customHeight="1" outlineLevel="1" x14ac:dyDescent="0.25">
      <c r="A43" s="775" t="s">
        <v>448</v>
      </c>
      <c r="B43" s="840">
        <f>E13</f>
        <v>90178305</v>
      </c>
      <c r="C43" s="783"/>
      <c r="D43" s="783"/>
      <c r="E43" s="783" t="s">
        <v>452</v>
      </c>
      <c r="F43" s="783"/>
      <c r="G43" s="841">
        <f>E17</f>
        <v>1996</v>
      </c>
      <c r="H43" s="783"/>
      <c r="I43" s="783">
        <v>2008</v>
      </c>
      <c r="J43" s="1228">
        <v>5531</v>
      </c>
      <c r="K43" s="783"/>
      <c r="L43" s="783"/>
      <c r="M43" s="785" t="s">
        <v>1016</v>
      </c>
      <c r="N43" s="783"/>
      <c r="O43" s="811"/>
      <c r="P43" s="616"/>
      <c r="Q43" s="616"/>
      <c r="R43" s="616"/>
      <c r="S43" s="616"/>
      <c r="T43" s="616"/>
      <c r="U43" s="616"/>
      <c r="V43" s="616"/>
      <c r="W43" s="616"/>
      <c r="X43" s="616"/>
      <c r="Y43" s="616"/>
      <c r="Z43" s="616"/>
      <c r="AA43" s="616"/>
      <c r="AB43" s="616"/>
      <c r="AC43" s="616"/>
      <c r="AD43" s="616"/>
      <c r="AE43" s="616"/>
      <c r="AF43" s="616"/>
      <c r="AG43" s="616"/>
      <c r="AH43" s="616"/>
      <c r="AI43" s="616"/>
      <c r="AJ43" s="616"/>
    </row>
    <row r="44" spans="1:36" ht="16.5" customHeight="1" outlineLevel="1" x14ac:dyDescent="0.25">
      <c r="A44" s="774" t="s">
        <v>976</v>
      </c>
      <c r="B44" s="854"/>
      <c r="C44" s="783"/>
      <c r="D44" s="783"/>
      <c r="E44" s="783" t="s">
        <v>453</v>
      </c>
      <c r="F44" s="783"/>
      <c r="G44" s="841">
        <f>E16</f>
        <v>0</v>
      </c>
      <c r="H44" s="783"/>
      <c r="I44" s="783">
        <v>2009</v>
      </c>
      <c r="J44" s="1228">
        <v>5812</v>
      </c>
      <c r="K44" s="783"/>
      <c r="L44" s="783"/>
      <c r="M44" s="783"/>
      <c r="N44" s="783"/>
      <c r="O44" s="792"/>
      <c r="P44" s="616"/>
      <c r="Q44" s="616"/>
      <c r="R44" s="616"/>
      <c r="S44" s="616"/>
      <c r="T44" s="616"/>
      <c r="U44" s="616"/>
      <c r="V44" s="616"/>
      <c r="W44" s="616"/>
      <c r="X44" s="616"/>
      <c r="Y44" s="616"/>
      <c r="Z44" s="616"/>
      <c r="AA44" s="616"/>
      <c r="AB44" s="616"/>
      <c r="AC44" s="616"/>
      <c r="AD44" s="616"/>
      <c r="AE44" s="616"/>
      <c r="AF44" s="616"/>
      <c r="AG44" s="616"/>
      <c r="AH44" s="616"/>
      <c r="AI44" s="616"/>
      <c r="AJ44" s="616"/>
    </row>
    <row r="45" spans="1:36" ht="16.5" customHeight="1" outlineLevel="1" x14ac:dyDescent="0.25">
      <c r="A45" s="774" t="s">
        <v>977</v>
      </c>
      <c r="B45" s="854"/>
      <c r="C45" s="783"/>
      <c r="D45" s="783"/>
      <c r="E45" s="783" t="s">
        <v>978</v>
      </c>
      <c r="F45" s="783"/>
      <c r="G45" s="841">
        <f>E19</f>
        <v>5176</v>
      </c>
      <c r="H45" s="783" t="s">
        <v>365</v>
      </c>
      <c r="I45" s="783">
        <v>2010</v>
      </c>
      <c r="J45" s="1228">
        <v>6565</v>
      </c>
      <c r="K45" s="783"/>
      <c r="L45" s="783"/>
      <c r="M45" s="783"/>
      <c r="N45" s="783"/>
      <c r="O45" s="792"/>
      <c r="P45" s="616"/>
      <c r="Q45" s="616"/>
      <c r="R45" s="616"/>
      <c r="S45" s="616"/>
      <c r="T45" s="616"/>
      <c r="U45" s="616"/>
      <c r="V45" s="616"/>
      <c r="W45" s="616"/>
      <c r="X45" s="616"/>
      <c r="Y45" s="616"/>
      <c r="Z45" s="616"/>
      <c r="AA45" s="616"/>
      <c r="AB45" s="616"/>
      <c r="AC45" s="616"/>
      <c r="AD45" s="616"/>
      <c r="AE45" s="616"/>
      <c r="AF45" s="616"/>
      <c r="AG45" s="616"/>
      <c r="AH45" s="616"/>
      <c r="AI45" s="616"/>
      <c r="AJ45" s="616"/>
    </row>
    <row r="46" spans="1:36" ht="16.5" customHeight="1" outlineLevel="1" x14ac:dyDescent="0.3">
      <c r="A46" s="774" t="s">
        <v>979</v>
      </c>
      <c r="B46" s="854"/>
      <c r="C46" s="783"/>
      <c r="D46" s="783"/>
      <c r="E46" s="785" t="s">
        <v>980</v>
      </c>
      <c r="F46" s="783"/>
      <c r="G46" s="857"/>
      <c r="H46" s="786" t="s">
        <v>981</v>
      </c>
      <c r="I46" s="783"/>
      <c r="J46" s="783"/>
      <c r="K46" s="783"/>
      <c r="L46" s="783"/>
      <c r="M46" s="783"/>
      <c r="N46" s="783"/>
      <c r="O46" s="792"/>
      <c r="P46" s="616"/>
      <c r="Q46" s="616"/>
      <c r="R46" s="616"/>
      <c r="S46" s="611"/>
      <c r="T46" s="616"/>
      <c r="U46" s="616"/>
      <c r="V46" s="616"/>
      <c r="W46" s="616"/>
      <c r="X46" s="616"/>
      <c r="Y46" s="616"/>
      <c r="Z46" s="616"/>
      <c r="AA46" s="616"/>
      <c r="AB46" s="616"/>
      <c r="AC46" s="616"/>
      <c r="AD46" s="616"/>
      <c r="AE46" s="616"/>
      <c r="AF46" s="616"/>
      <c r="AG46" s="616"/>
      <c r="AH46" s="616"/>
      <c r="AI46" s="616"/>
      <c r="AJ46" s="616"/>
    </row>
    <row r="47" spans="1:36" ht="16.5" customHeight="1" outlineLevel="1" x14ac:dyDescent="0.25">
      <c r="A47" s="776" t="s">
        <v>982</v>
      </c>
      <c r="B47" s="783"/>
      <c r="C47" s="854"/>
      <c r="D47" s="783"/>
      <c r="E47" s="783"/>
      <c r="F47" s="783"/>
      <c r="G47" s="783"/>
      <c r="H47" s="783"/>
      <c r="I47" s="783"/>
      <c r="J47" s="783"/>
      <c r="K47" s="783"/>
      <c r="L47" s="783"/>
      <c r="M47" s="783"/>
      <c r="N47" s="783"/>
      <c r="O47" s="792"/>
      <c r="P47" s="616"/>
      <c r="Q47" s="616"/>
      <c r="R47" s="616"/>
      <c r="S47" s="616"/>
      <c r="T47" s="616"/>
      <c r="U47" s="616"/>
      <c r="V47" s="616"/>
      <c r="W47" s="616"/>
      <c r="X47" s="616"/>
      <c r="Y47" s="616"/>
      <c r="Z47" s="616"/>
      <c r="AA47" s="616"/>
      <c r="AB47" s="616"/>
      <c r="AC47" s="616"/>
      <c r="AD47" s="616"/>
      <c r="AE47" s="616"/>
      <c r="AF47" s="616"/>
      <c r="AG47" s="616"/>
      <c r="AH47" s="616"/>
      <c r="AI47" s="616"/>
      <c r="AJ47" s="616"/>
    </row>
    <row r="48" spans="1:36" ht="16.5" customHeight="1" outlineLevel="1" x14ac:dyDescent="0.25">
      <c r="A48" s="774" t="s">
        <v>983</v>
      </c>
      <c r="B48" s="854"/>
      <c r="C48" s="783"/>
      <c r="D48" s="783"/>
      <c r="E48" s="783"/>
      <c r="F48" s="783"/>
      <c r="G48" s="783"/>
      <c r="H48" s="783"/>
      <c r="I48" s="783"/>
      <c r="J48" s="783"/>
      <c r="K48" s="783"/>
      <c r="L48" s="783"/>
      <c r="M48" s="783"/>
      <c r="N48" s="783"/>
      <c r="O48" s="1121"/>
      <c r="P48" s="616"/>
      <c r="Q48" s="616"/>
      <c r="R48" s="616"/>
      <c r="S48" s="616"/>
      <c r="T48" s="616"/>
      <c r="U48" s="616"/>
      <c r="V48" s="616"/>
      <c r="W48" s="616"/>
      <c r="X48" s="616"/>
      <c r="Y48" s="616"/>
      <c r="Z48" s="616"/>
      <c r="AA48" s="616"/>
      <c r="AB48" s="616"/>
      <c r="AC48" s="616"/>
      <c r="AD48" s="616"/>
      <c r="AE48" s="616"/>
      <c r="AF48" s="616"/>
      <c r="AG48" s="616"/>
      <c r="AH48" s="616"/>
      <c r="AI48" s="616"/>
      <c r="AJ48" s="616"/>
    </row>
    <row r="49" spans="1:36" ht="16.5" customHeight="1" outlineLevel="1" x14ac:dyDescent="0.25">
      <c r="A49" s="776" t="s">
        <v>984</v>
      </c>
      <c r="B49" s="854"/>
      <c r="C49" s="783"/>
      <c r="D49" s="783"/>
      <c r="E49" s="812" t="s">
        <v>454</v>
      </c>
      <c r="F49" s="813"/>
      <c r="G49" s="814"/>
      <c r="H49" s="812" t="s">
        <v>455</v>
      </c>
      <c r="I49" s="815"/>
      <c r="J49" s="814"/>
      <c r="K49" s="816" t="s">
        <v>456</v>
      </c>
      <c r="L49" s="783"/>
      <c r="M49" s="816" t="s">
        <v>456</v>
      </c>
      <c r="N49" s="783"/>
      <c r="O49" s="792"/>
      <c r="P49" s="616"/>
      <c r="Q49" s="616"/>
      <c r="R49" s="616"/>
      <c r="S49" s="616"/>
      <c r="T49" s="616"/>
      <c r="U49" s="616"/>
      <c r="V49" s="616"/>
      <c r="W49" s="616"/>
      <c r="X49" s="616"/>
      <c r="Y49" s="616"/>
      <c r="Z49" s="616"/>
      <c r="AA49" s="616"/>
      <c r="AB49" s="616"/>
      <c r="AC49" s="616"/>
      <c r="AD49" s="616"/>
      <c r="AE49" s="616"/>
      <c r="AF49" s="616"/>
      <c r="AG49" s="616"/>
      <c r="AH49" s="616"/>
      <c r="AI49" s="616"/>
      <c r="AJ49" s="616"/>
    </row>
    <row r="50" spans="1:36" ht="36.75" customHeight="1" outlineLevel="1" x14ac:dyDescent="0.25">
      <c r="A50" s="777" t="s">
        <v>457</v>
      </c>
      <c r="B50" s="817" t="s">
        <v>458</v>
      </c>
      <c r="C50" s="818" t="s">
        <v>985</v>
      </c>
      <c r="D50" s="819" t="s">
        <v>986</v>
      </c>
      <c r="E50" s="820">
        <v>2008</v>
      </c>
      <c r="F50" s="818">
        <v>2009</v>
      </c>
      <c r="G50" s="821">
        <v>2010</v>
      </c>
      <c r="H50" s="820">
        <v>2009</v>
      </c>
      <c r="I50" s="818">
        <v>2009</v>
      </c>
      <c r="J50" s="821">
        <v>2010</v>
      </c>
      <c r="K50" s="822" t="s">
        <v>459</v>
      </c>
      <c r="L50" s="823" t="s">
        <v>987</v>
      </c>
      <c r="M50" s="824" t="s">
        <v>460</v>
      </c>
      <c r="N50" s="825" t="s">
        <v>461</v>
      </c>
      <c r="O50" s="793" t="s">
        <v>988</v>
      </c>
      <c r="P50" s="616"/>
      <c r="Q50" s="616"/>
      <c r="R50" s="616"/>
      <c r="S50" s="616"/>
      <c r="T50" s="616"/>
      <c r="U50" s="616"/>
      <c r="V50" s="616"/>
      <c r="W50" s="616"/>
      <c r="X50" s="616"/>
      <c r="Y50" s="616"/>
      <c r="Z50" s="616"/>
      <c r="AA50" s="616"/>
      <c r="AB50" s="616"/>
      <c r="AC50" s="616"/>
      <c r="AD50" s="616"/>
      <c r="AE50" s="616"/>
      <c r="AF50" s="616"/>
      <c r="AG50" s="616"/>
      <c r="AH50" s="616"/>
      <c r="AI50" s="616"/>
      <c r="AJ50" s="616"/>
    </row>
    <row r="51" spans="1:36" ht="16.5" customHeight="1" outlineLevel="1" x14ac:dyDescent="0.25">
      <c r="A51" s="778" t="s">
        <v>434</v>
      </c>
      <c r="B51" s="1254">
        <v>15042943</v>
      </c>
      <c r="C51" s="1223" t="s">
        <v>989</v>
      </c>
      <c r="D51" s="1255">
        <v>0.6</v>
      </c>
      <c r="E51" s="1256">
        <v>666426</v>
      </c>
      <c r="F51" s="1256">
        <v>629020</v>
      </c>
      <c r="G51" s="1256">
        <v>875095</v>
      </c>
      <c r="H51" s="826">
        <f>IF(J43 &gt; 0,(E51*D51*J42/J43)+(100%-D51)*E51,0)</f>
        <v>695271.12464292173</v>
      </c>
      <c r="I51" s="826">
        <f>IF(J44&gt;0,(F51*D51*J42/J44)+(100%-D51)*F51,0)</f>
        <v>636682.52856159676</v>
      </c>
      <c r="J51" s="826">
        <f>IF(J45&gt;0,(G51*D51*J42/J45)+(100%-D51)*G51,0)</f>
        <v>824308.8316831683</v>
      </c>
      <c r="K51" s="787">
        <f>SUM(H51:J51)/3</f>
        <v>718754.16162922885</v>
      </c>
      <c r="L51" s="1259">
        <v>350</v>
      </c>
      <c r="M51" s="1094">
        <f>+L51</f>
        <v>350</v>
      </c>
      <c r="N51" s="1099">
        <f>IF(M51 &gt; 0,+K51/M51,0)</f>
        <v>2053.583318940654</v>
      </c>
      <c r="O51" s="1101">
        <v>85</v>
      </c>
      <c r="P51" s="616"/>
      <c r="Q51" s="616"/>
      <c r="R51" s="616"/>
      <c r="S51" s="616"/>
      <c r="T51" s="616"/>
      <c r="U51" s="616"/>
      <c r="V51" s="616"/>
      <c r="W51" s="616"/>
      <c r="X51" s="616"/>
      <c r="Y51" s="616"/>
      <c r="Z51" s="616"/>
      <c r="AA51" s="616"/>
      <c r="AB51" s="616"/>
      <c r="AC51" s="616"/>
      <c r="AD51" s="616"/>
      <c r="AE51" s="616"/>
      <c r="AF51" s="616"/>
      <c r="AG51" s="616"/>
      <c r="AH51" s="616"/>
      <c r="AI51" s="616"/>
      <c r="AJ51" s="616"/>
    </row>
    <row r="52" spans="1:36" ht="16.5" customHeight="1" outlineLevel="1" x14ac:dyDescent="0.25">
      <c r="A52" s="778" t="s">
        <v>462</v>
      </c>
      <c r="B52" s="855"/>
      <c r="C52" s="857"/>
      <c r="D52" s="856"/>
      <c r="E52" s="857"/>
      <c r="F52" s="857"/>
      <c r="G52" s="857"/>
      <c r="H52" s="826">
        <f>IF(J43 &gt; 0,(E52*D52*J42/J43)+(100%-D52)*E52,0)</f>
        <v>0</v>
      </c>
      <c r="I52" s="826">
        <f>IF(J44&gt;0,(F52*D52*J42/J44)+(100%-D52)*F52,0)</f>
        <v>0</v>
      </c>
      <c r="J52" s="826">
        <f>IF(J45&gt;0,(G52*D52*J42/J45)+(100%-D52)*G52,0)</f>
        <v>0</v>
      </c>
      <c r="K52" s="1099">
        <f>SUM(H52:J52)/3</f>
        <v>0</v>
      </c>
      <c r="L52" s="806"/>
      <c r="M52" s="1094">
        <f>+L52</f>
        <v>0</v>
      </c>
      <c r="N52" s="1099">
        <f>IF(M52 &gt; 0,+K52/M52,0)</f>
        <v>0</v>
      </c>
      <c r="O52" s="1101">
        <v>85</v>
      </c>
      <c r="P52" s="616"/>
      <c r="Q52" s="616"/>
      <c r="R52" s="616"/>
      <c r="S52" s="616"/>
      <c r="T52" s="616"/>
      <c r="U52" s="616"/>
      <c r="V52" s="616"/>
      <c r="W52" s="616"/>
      <c r="X52" s="616"/>
      <c r="Y52" s="616"/>
      <c r="Z52" s="616"/>
      <c r="AA52" s="616"/>
      <c r="AB52" s="616"/>
      <c r="AC52" s="616"/>
      <c r="AD52" s="616"/>
      <c r="AE52" s="616"/>
      <c r="AF52" s="616"/>
      <c r="AG52" s="616"/>
      <c r="AH52" s="616"/>
      <c r="AI52" s="616"/>
      <c r="AJ52" s="616"/>
    </row>
    <row r="53" spans="1:36" ht="16.5" customHeight="1" outlineLevel="1" x14ac:dyDescent="0.25">
      <c r="A53" s="778" t="s">
        <v>463</v>
      </c>
      <c r="B53" s="783" t="s">
        <v>990</v>
      </c>
      <c r="C53" s="785">
        <f>B49</f>
        <v>0</v>
      </c>
      <c r="D53" s="856"/>
      <c r="E53" s="857"/>
      <c r="F53" s="857"/>
      <c r="G53" s="857"/>
      <c r="H53" s="827">
        <f>IF(J43&gt;0,IF(B49="kWh",(E53*D53*J42/J43)+(100%-D53)*E53,(E53*10*D53*J42/J43)+(100%-D53)*E53*10),0)</f>
        <v>0</v>
      </c>
      <c r="I53" s="827">
        <f>IF(J44&gt;0,IF(B49="kWh",(F53*D53*J42/J44)+(100%-D53)*F53,(F53*10*D53*J42/J44)+(100%-D53)*F53*10),0)</f>
        <v>0</v>
      </c>
      <c r="J53" s="827">
        <f>IF(J45&gt;0,IF(B49="kWh",(G53*D53*J42/J45)+(100%-D53)*G53,(G53*10*D53*J42/J45)+(100%-D53)*G53*10),0)</f>
        <v>0</v>
      </c>
      <c r="K53" s="1100">
        <f>SUM(H53:J53)/3</f>
        <v>0</v>
      </c>
      <c r="L53" s="1095"/>
      <c r="M53" s="1095"/>
      <c r="N53" s="1095"/>
      <c r="O53" s="1101"/>
      <c r="P53" s="616"/>
      <c r="Q53" s="616"/>
      <c r="R53" s="616"/>
      <c r="S53" s="616"/>
      <c r="T53" s="616"/>
      <c r="U53" s="616"/>
      <c r="V53" s="616"/>
      <c r="W53" s="616"/>
      <c r="X53" s="616"/>
      <c r="Y53" s="616"/>
      <c r="Z53" s="616"/>
      <c r="AA53" s="616"/>
      <c r="AB53" s="616"/>
      <c r="AC53" s="616"/>
      <c r="AD53" s="616"/>
      <c r="AE53" s="616"/>
      <c r="AF53" s="616"/>
      <c r="AG53" s="616"/>
      <c r="AH53" s="616"/>
      <c r="AI53" s="616"/>
      <c r="AJ53" s="616"/>
    </row>
    <row r="54" spans="1:36" ht="16.5" customHeight="1" outlineLevel="1" thickBot="1" x14ac:dyDescent="0.3">
      <c r="A54" s="779" t="s">
        <v>464</v>
      </c>
      <c r="B54" s="855"/>
      <c r="C54" s="857"/>
      <c r="D54" s="856"/>
      <c r="E54" s="857"/>
      <c r="F54" s="857"/>
      <c r="G54" s="857"/>
      <c r="H54" s="826">
        <f>IF(J43&gt;0,(E54*D54*J42/J43)+(100%-D54)*E54,0)</f>
        <v>0</v>
      </c>
      <c r="I54" s="826">
        <f>IF(J44&gt;0,(F54*D54*J42/J44)+(100%-D54)*F54,0)</f>
        <v>0</v>
      </c>
      <c r="J54" s="826">
        <f>IF(J45&gt;0,(G54*D54*J42/J45)+(100%-D54)*G54,0)</f>
        <v>0</v>
      </c>
      <c r="K54" s="1099">
        <f>SUM(H54:J54)/3</f>
        <v>0</v>
      </c>
      <c r="L54" s="1096"/>
      <c r="M54" s="1096"/>
      <c r="N54" s="1096"/>
      <c r="O54" s="1101"/>
      <c r="P54" s="616"/>
      <c r="Q54" s="616"/>
      <c r="R54" s="616"/>
      <c r="S54" s="616"/>
      <c r="T54" s="616"/>
      <c r="U54" s="616"/>
      <c r="V54" s="616"/>
      <c r="W54" s="616"/>
      <c r="X54" s="616"/>
      <c r="Y54" s="616"/>
      <c r="Z54" s="616"/>
      <c r="AA54" s="616"/>
      <c r="AB54" s="616"/>
      <c r="AC54" s="616"/>
      <c r="AD54" s="616"/>
      <c r="AE54" s="616"/>
      <c r="AF54" s="616"/>
      <c r="AG54" s="616"/>
      <c r="AH54" s="616"/>
      <c r="AI54" s="616"/>
      <c r="AJ54" s="616"/>
    </row>
    <row r="55" spans="1:36" ht="16.5" customHeight="1" outlineLevel="1" thickBot="1" x14ac:dyDescent="0.3">
      <c r="A55" s="780" t="s">
        <v>465</v>
      </c>
      <c r="B55" s="784"/>
      <c r="C55" s="784"/>
      <c r="D55" s="784"/>
      <c r="E55" s="805">
        <f>IF(B49="kWh",SUM(E51:E54),E51+E52+(E53*10)+E54)</f>
        <v>666426</v>
      </c>
      <c r="F55" s="805">
        <f>IF(B49="kWh",SUM(F51:F54),F51+F52+(F53*10)+F54)</f>
        <v>629020</v>
      </c>
      <c r="G55" s="805">
        <f>IF(B49="kWh",SUM(G51:G54),G51+G52+(G53*10)+G54)</f>
        <v>875095</v>
      </c>
      <c r="H55" s="788">
        <f>SUM(H51:H54)</f>
        <v>695271.12464292173</v>
      </c>
      <c r="I55" s="788">
        <f>SUM(I51:I54)</f>
        <v>636682.52856159676</v>
      </c>
      <c r="J55" s="788">
        <f>SUM(J51:J54)</f>
        <v>824308.8316831683</v>
      </c>
      <c r="K55" s="1097">
        <f>SUM(K51:K54)</f>
        <v>718754.16162922885</v>
      </c>
      <c r="L55" s="1098"/>
      <c r="M55" s="785" t="s">
        <v>991</v>
      </c>
      <c r="N55" s="1102">
        <f>IF(G45 &gt; 0,+K55/G45,0)</f>
        <v>138.86285966561607</v>
      </c>
      <c r="O55" s="799">
        <f>IF(K55&gt;0,(+O51*K51+O52*K52+O53*K53+O54*K54)/K55,0)</f>
        <v>85</v>
      </c>
      <c r="P55" s="616"/>
      <c r="Q55" s="616"/>
      <c r="R55" s="616"/>
      <c r="S55" s="616"/>
      <c r="T55" s="616"/>
      <c r="U55" s="616"/>
      <c r="V55" s="616"/>
      <c r="W55" s="616"/>
      <c r="X55" s="616"/>
      <c r="Y55" s="616"/>
      <c r="Z55" s="616"/>
      <c r="AA55" s="616"/>
      <c r="AB55" s="616"/>
      <c r="AC55" s="616"/>
      <c r="AD55" s="616"/>
      <c r="AE55" s="616"/>
      <c r="AF55" s="616"/>
      <c r="AG55" s="616"/>
      <c r="AH55" s="616"/>
      <c r="AI55" s="616"/>
      <c r="AJ55" s="616"/>
    </row>
    <row r="56" spans="1:36" ht="16.5" customHeight="1" outlineLevel="1" thickBot="1" x14ac:dyDescent="0.3">
      <c r="A56" s="781" t="s">
        <v>466</v>
      </c>
      <c r="B56" s="803"/>
      <c r="C56" s="803"/>
      <c r="D56" s="803"/>
      <c r="E56" s="804">
        <f>IF(B49="kWh",E51+E52+E53*B48+E54,E51+E52+(E53*10*B48)+E54)</f>
        <v>666426</v>
      </c>
      <c r="F56" s="804">
        <f>IF(B49="kWh",F51+F52+F53*B48+F54,F51+F52+(F53*10*B48)+F54)</f>
        <v>629020</v>
      </c>
      <c r="G56" s="804">
        <f>IF(B49="kWh",G51+G52+G53*B48+G54,G51+G52+(G53*10*B48)+G54)</f>
        <v>875095</v>
      </c>
      <c r="H56" s="789">
        <f>+H51+H52+H53*B48+H54</f>
        <v>695271.12464292173</v>
      </c>
      <c r="I56" s="789">
        <f>+I51+I52+I53*B48+I54</f>
        <v>636682.52856159676</v>
      </c>
      <c r="J56" s="790">
        <f>+J51+J52+J53*B48+J54</f>
        <v>824308.8316831683</v>
      </c>
      <c r="K56" s="791">
        <f>+K51+K52+K53*B48+K54</f>
        <v>718754.16162922885</v>
      </c>
      <c r="L56" s="795"/>
      <c r="M56" s="796" t="s">
        <v>992</v>
      </c>
      <c r="N56" s="797">
        <f>IF(G45 &gt; 0,+K56/G45,0)</f>
        <v>138.86285966561607</v>
      </c>
      <c r="O56" s="800">
        <f>IF(K56&gt;0,(+O51*K51+O52*K52+O53*K53+O54*K54)/K56,0)</f>
        <v>85</v>
      </c>
      <c r="P56" s="616"/>
      <c r="Q56" s="616"/>
      <c r="R56" s="616"/>
      <c r="S56" s="616"/>
      <c r="T56" s="616"/>
      <c r="U56" s="616"/>
      <c r="V56" s="616"/>
      <c r="W56" s="616"/>
      <c r="X56" s="616"/>
      <c r="Y56" s="616"/>
      <c r="Z56" s="616"/>
      <c r="AA56" s="616"/>
      <c r="AB56" s="616"/>
      <c r="AC56" s="616"/>
      <c r="AD56" s="616"/>
      <c r="AE56" s="616"/>
      <c r="AF56" s="616"/>
      <c r="AG56" s="616"/>
      <c r="AH56" s="616"/>
      <c r="AI56" s="616"/>
      <c r="AJ56" s="616"/>
    </row>
    <row r="57" spans="1:36" ht="16.5" customHeight="1" outlineLevel="1" thickBot="1" x14ac:dyDescent="0.3">
      <c r="A57" s="782" t="s">
        <v>993</v>
      </c>
      <c r="B57" s="798"/>
      <c r="C57" s="798"/>
      <c r="D57" s="798"/>
      <c r="E57" s="798"/>
      <c r="F57" s="798"/>
      <c r="G57" s="798"/>
      <c r="H57" s="798"/>
      <c r="I57" s="798"/>
      <c r="J57" s="798"/>
      <c r="K57" s="798"/>
      <c r="L57" s="798"/>
      <c r="M57" s="798"/>
      <c r="N57" s="798"/>
      <c r="O57" s="801"/>
      <c r="P57" s="616"/>
      <c r="Q57" s="616"/>
      <c r="R57" s="616"/>
      <c r="S57" s="616"/>
      <c r="T57" s="616"/>
      <c r="U57" s="616"/>
      <c r="V57" s="616"/>
      <c r="W57" s="616"/>
      <c r="X57" s="616"/>
      <c r="Y57" s="616"/>
      <c r="Z57" s="616"/>
      <c r="AA57" s="616"/>
      <c r="AB57" s="616"/>
      <c r="AC57" s="616"/>
      <c r="AD57" s="616"/>
      <c r="AE57" s="616"/>
      <c r="AF57" s="616"/>
      <c r="AG57" s="616"/>
      <c r="AH57" s="616"/>
      <c r="AI57" s="616"/>
      <c r="AJ57" s="616"/>
    </row>
    <row r="58" spans="1:36" s="616" customFormat="1" ht="16.5" customHeight="1" x14ac:dyDescent="0.25">
      <c r="A58" s="659"/>
      <c r="B58" s="611"/>
      <c r="C58" s="611"/>
      <c r="D58" s="617"/>
    </row>
    <row r="59" spans="1:36" s="616" customFormat="1" ht="16.5" customHeight="1" x14ac:dyDescent="0.25">
      <c r="A59" s="659"/>
      <c r="B59" s="611"/>
      <c r="C59" s="611"/>
      <c r="D59" s="617"/>
    </row>
    <row r="60" spans="1:36" ht="16.5" customHeight="1" x14ac:dyDescent="0.25">
      <c r="A60" s="675"/>
      <c r="B60" s="676"/>
      <c r="C60" s="676"/>
      <c r="D60" s="677"/>
      <c r="E60" s="678"/>
      <c r="F60" s="679"/>
      <c r="G60" s="678"/>
      <c r="H60" s="678"/>
      <c r="I60" s="678"/>
      <c r="J60" s="678"/>
      <c r="K60" s="678"/>
      <c r="L60" s="678"/>
      <c r="M60" s="678"/>
      <c r="N60" s="678"/>
      <c r="O60" s="678"/>
      <c r="P60" s="616"/>
      <c r="Q60" s="616"/>
      <c r="R60" s="616"/>
      <c r="S60" s="616"/>
      <c r="T60" s="616"/>
      <c r="U60" s="616"/>
      <c r="V60" s="616"/>
      <c r="W60" s="616"/>
      <c r="X60" s="616"/>
      <c r="Y60" s="616"/>
      <c r="Z60" s="616"/>
      <c r="AA60" s="616"/>
      <c r="AB60" s="616"/>
      <c r="AC60" s="616"/>
      <c r="AD60" s="616"/>
      <c r="AE60" s="616"/>
      <c r="AF60" s="616"/>
      <c r="AG60" s="616"/>
      <c r="AH60" s="616"/>
      <c r="AI60" s="616"/>
      <c r="AJ60" s="616"/>
    </row>
    <row r="61" spans="1:36" ht="16.5" hidden="1" customHeight="1" outlineLevel="1" x14ac:dyDescent="0.25">
      <c r="A61" s="680" t="s">
        <v>1002</v>
      </c>
      <c r="B61" s="681"/>
      <c r="C61" s="681"/>
      <c r="D61" s="682"/>
      <c r="E61" s="683"/>
      <c r="F61" s="684"/>
      <c r="G61" s="683"/>
      <c r="H61" s="683"/>
      <c r="I61" s="683"/>
      <c r="J61" s="683"/>
      <c r="K61" s="683"/>
      <c r="L61" s="683"/>
      <c r="M61" s="683"/>
      <c r="N61" s="683"/>
      <c r="O61" s="685"/>
      <c r="P61" s="616"/>
      <c r="Q61" s="616"/>
      <c r="R61" s="616"/>
      <c r="S61" s="616"/>
      <c r="T61" s="616"/>
      <c r="U61" s="616"/>
      <c r="V61" s="616"/>
      <c r="W61" s="616"/>
      <c r="X61" s="616"/>
      <c r="Y61" s="616"/>
      <c r="Z61" s="616"/>
      <c r="AA61" s="616"/>
      <c r="AB61" s="616"/>
      <c r="AC61" s="616"/>
      <c r="AD61" s="616"/>
      <c r="AE61" s="616"/>
      <c r="AF61" s="616"/>
      <c r="AG61" s="616"/>
      <c r="AH61" s="616"/>
      <c r="AI61" s="616"/>
      <c r="AJ61" s="616"/>
    </row>
    <row r="62" spans="1:36" ht="16.5" hidden="1" customHeight="1" outlineLevel="1" x14ac:dyDescent="0.25">
      <c r="A62" s="686" t="s">
        <v>970</v>
      </c>
      <c r="B62" s="687"/>
      <c r="C62" s="687"/>
      <c r="D62" s="687"/>
      <c r="E62" s="687"/>
      <c r="F62" s="687"/>
      <c r="G62" s="687"/>
      <c r="H62" s="687"/>
      <c r="I62" s="687"/>
      <c r="J62" s="687"/>
      <c r="K62" s="687"/>
      <c r="L62" s="687"/>
      <c r="M62" s="687"/>
      <c r="N62" s="687"/>
      <c r="O62" s="688"/>
      <c r="P62" s="616"/>
      <c r="Q62" s="616"/>
      <c r="R62" s="616"/>
      <c r="S62" s="616"/>
      <c r="T62" s="616"/>
      <c r="U62" s="616"/>
      <c r="V62" s="616"/>
      <c r="W62" s="616"/>
      <c r="X62" s="616"/>
      <c r="Y62" s="616"/>
      <c r="Z62" s="616"/>
      <c r="AA62" s="616"/>
      <c r="AB62" s="616"/>
      <c r="AC62" s="616"/>
      <c r="AD62" s="616"/>
      <c r="AE62" s="616"/>
      <c r="AF62" s="616"/>
      <c r="AG62" s="616"/>
      <c r="AH62" s="616"/>
      <c r="AI62" s="616"/>
      <c r="AJ62" s="616"/>
    </row>
    <row r="63" spans="1:36" ht="16.5" hidden="1" customHeight="1" outlineLevel="1" x14ac:dyDescent="0.3">
      <c r="A63" s="686" t="s">
        <v>971</v>
      </c>
      <c r="B63" s="689"/>
      <c r="C63" s="689"/>
      <c r="D63" s="689"/>
      <c r="E63" s="689"/>
      <c r="F63" s="689"/>
      <c r="G63" s="689"/>
      <c r="H63" s="689"/>
      <c r="I63" s="689"/>
      <c r="J63" s="689"/>
      <c r="K63" s="689"/>
      <c r="L63" s="689"/>
      <c r="M63" s="689"/>
      <c r="N63" s="689"/>
      <c r="O63" s="690"/>
      <c r="P63" s="616"/>
      <c r="Q63" s="616"/>
      <c r="R63" s="616"/>
      <c r="S63" s="616"/>
      <c r="T63" s="616"/>
      <c r="U63" s="616"/>
      <c r="V63" s="616"/>
      <c r="W63" s="616"/>
      <c r="X63" s="616"/>
      <c r="Y63" s="616"/>
      <c r="Z63" s="616"/>
      <c r="AA63" s="616"/>
      <c r="AB63" s="616"/>
      <c r="AC63" s="616"/>
      <c r="AD63" s="616"/>
      <c r="AE63" s="616"/>
      <c r="AF63" s="616"/>
      <c r="AG63" s="616"/>
      <c r="AH63" s="616"/>
      <c r="AI63" s="616"/>
      <c r="AJ63" s="616"/>
    </row>
    <row r="64" spans="1:36" ht="16.5" hidden="1" customHeight="1" outlineLevel="1" thickBot="1" x14ac:dyDescent="0.3">
      <c r="A64" s="691"/>
      <c r="B64" s="692"/>
      <c r="C64" s="692"/>
      <c r="D64" s="692"/>
      <c r="E64" s="692"/>
      <c r="F64" s="692"/>
      <c r="G64" s="692"/>
      <c r="H64" s="692"/>
      <c r="I64" s="692"/>
      <c r="J64" s="692"/>
      <c r="K64" s="692"/>
      <c r="L64" s="692"/>
      <c r="M64" s="692"/>
      <c r="N64" s="692"/>
      <c r="O64" s="693"/>
      <c r="P64" s="616"/>
      <c r="Q64" s="616"/>
      <c r="R64" s="616"/>
      <c r="S64" s="616"/>
      <c r="T64" s="616"/>
      <c r="U64" s="616"/>
      <c r="V64" s="616"/>
      <c r="W64" s="616"/>
      <c r="X64" s="616"/>
      <c r="Y64" s="616"/>
      <c r="Z64" s="616"/>
      <c r="AA64" s="616"/>
      <c r="AB64" s="616"/>
      <c r="AC64" s="616"/>
      <c r="AD64" s="616"/>
      <c r="AE64" s="616"/>
      <c r="AF64" s="616"/>
      <c r="AG64" s="616"/>
      <c r="AH64" s="616"/>
      <c r="AI64" s="616"/>
      <c r="AJ64" s="616"/>
    </row>
    <row r="65" spans="1:36" ht="16.5" hidden="1" customHeight="1" outlineLevel="1" x14ac:dyDescent="0.25">
      <c r="A65" s="694" t="s">
        <v>972</v>
      </c>
      <c r="B65" s="695" t="s">
        <v>994</v>
      </c>
      <c r="C65" s="695"/>
      <c r="D65" s="696"/>
      <c r="E65" s="696"/>
      <c r="F65" s="696"/>
      <c r="G65" s="696"/>
      <c r="H65" s="696"/>
      <c r="I65" s="696"/>
      <c r="J65" s="696"/>
      <c r="K65" s="696"/>
      <c r="L65" s="696"/>
      <c r="M65" s="696"/>
      <c r="N65" s="696"/>
      <c r="O65" s="697"/>
      <c r="P65" s="616"/>
      <c r="Q65" s="616"/>
      <c r="R65" s="616"/>
      <c r="S65" s="616"/>
      <c r="T65" s="616"/>
      <c r="U65" s="616"/>
      <c r="V65" s="616"/>
      <c r="W65" s="616"/>
      <c r="X65" s="616"/>
      <c r="Y65" s="616"/>
      <c r="Z65" s="616"/>
      <c r="AA65" s="616"/>
      <c r="AB65" s="616"/>
      <c r="AC65" s="616"/>
      <c r="AD65" s="616"/>
      <c r="AE65" s="616"/>
      <c r="AF65" s="616"/>
      <c r="AG65" s="616"/>
      <c r="AH65" s="616"/>
      <c r="AI65" s="616"/>
      <c r="AJ65" s="616"/>
    </row>
    <row r="66" spans="1:36" ht="16.5" hidden="1" customHeight="1" outlineLevel="1" x14ac:dyDescent="0.25">
      <c r="A66" s="698" t="s">
        <v>437</v>
      </c>
      <c r="B66" s="699" t="s">
        <v>995</v>
      </c>
      <c r="C66" s="700"/>
      <c r="D66" s="701"/>
      <c r="E66" s="701" t="s">
        <v>449</v>
      </c>
      <c r="F66" s="701"/>
      <c r="G66" s="702">
        <v>1980</v>
      </c>
      <c r="H66" s="701"/>
      <c r="I66" s="701" t="s">
        <v>450</v>
      </c>
      <c r="J66" s="701"/>
      <c r="K66" s="701"/>
      <c r="L66" s="701"/>
      <c r="M66" s="701"/>
      <c r="N66" s="703" t="s">
        <v>996</v>
      </c>
      <c r="O66" s="704"/>
      <c r="P66" s="616"/>
      <c r="Q66" s="616"/>
      <c r="R66" s="616"/>
      <c r="S66" s="616"/>
      <c r="T66" s="616"/>
      <c r="U66" s="616"/>
      <c r="V66" s="616"/>
      <c r="W66" s="616"/>
      <c r="X66" s="616"/>
      <c r="Y66" s="616"/>
      <c r="Z66" s="616"/>
      <c r="AA66" s="616"/>
      <c r="AB66" s="616"/>
      <c r="AC66" s="616"/>
      <c r="AD66" s="616"/>
      <c r="AE66" s="616"/>
      <c r="AF66" s="616"/>
      <c r="AG66" s="616"/>
      <c r="AH66" s="616"/>
      <c r="AI66" s="616"/>
      <c r="AJ66" s="616"/>
    </row>
    <row r="67" spans="1:36" ht="16.5" hidden="1" customHeight="1" outlineLevel="1" x14ac:dyDescent="0.25">
      <c r="A67" s="698" t="s">
        <v>973</v>
      </c>
      <c r="B67" s="699" t="s">
        <v>997</v>
      </c>
      <c r="C67" s="700"/>
      <c r="D67" s="701"/>
      <c r="E67" s="701" t="s">
        <v>974</v>
      </c>
      <c r="F67" s="701"/>
      <c r="G67" s="702"/>
      <c r="H67" s="701"/>
      <c r="I67" s="701" t="s">
        <v>451</v>
      </c>
      <c r="J67" s="705">
        <v>5239</v>
      </c>
      <c r="K67" s="701" t="s">
        <v>975</v>
      </c>
      <c r="L67" s="701"/>
      <c r="M67" s="701"/>
      <c r="N67" s="703" t="s">
        <v>998</v>
      </c>
      <c r="O67" s="704"/>
      <c r="P67" s="616"/>
      <c r="Q67" s="616"/>
      <c r="R67" s="616"/>
      <c r="S67" s="616"/>
      <c r="T67" s="616"/>
      <c r="U67" s="616"/>
      <c r="V67" s="616"/>
      <c r="W67" s="616"/>
      <c r="X67" s="616"/>
      <c r="Y67" s="616"/>
      <c r="Z67" s="616"/>
      <c r="AA67" s="616"/>
      <c r="AB67" s="616"/>
      <c r="AC67" s="616"/>
      <c r="AD67" s="616"/>
      <c r="AE67" s="616"/>
      <c r="AF67" s="616"/>
      <c r="AG67" s="616"/>
      <c r="AH67" s="616"/>
      <c r="AI67" s="616"/>
      <c r="AJ67" s="616"/>
    </row>
    <row r="68" spans="1:36" ht="16.5" hidden="1" customHeight="1" outlineLevel="1" x14ac:dyDescent="0.25">
      <c r="A68" s="706" t="s">
        <v>448</v>
      </c>
      <c r="B68" s="707">
        <v>97072397</v>
      </c>
      <c r="C68" s="700"/>
      <c r="D68" s="701"/>
      <c r="E68" s="701" t="s">
        <v>452</v>
      </c>
      <c r="F68" s="701"/>
      <c r="G68" s="702"/>
      <c r="H68" s="701"/>
      <c r="I68" s="701">
        <v>2008</v>
      </c>
      <c r="J68" s="705">
        <v>4659</v>
      </c>
      <c r="K68" s="701"/>
      <c r="L68" s="701"/>
      <c r="M68" s="701"/>
      <c r="N68" s="703" t="s">
        <v>999</v>
      </c>
      <c r="O68" s="704"/>
      <c r="P68" s="616"/>
      <c r="Q68" s="616"/>
      <c r="R68" s="616"/>
      <c r="S68" s="616"/>
      <c r="T68" s="616"/>
      <c r="U68" s="616"/>
      <c r="V68" s="616"/>
      <c r="W68" s="616"/>
      <c r="X68" s="616"/>
      <c r="Y68" s="616"/>
      <c r="Z68" s="616"/>
      <c r="AA68" s="616"/>
      <c r="AB68" s="616"/>
      <c r="AC68" s="616"/>
      <c r="AD68" s="616"/>
      <c r="AE68" s="616"/>
      <c r="AF68" s="616"/>
      <c r="AG68" s="616"/>
      <c r="AH68" s="616"/>
      <c r="AI68" s="616"/>
      <c r="AJ68" s="616"/>
    </row>
    <row r="69" spans="1:36" ht="16.5" hidden="1" customHeight="1" outlineLevel="1" x14ac:dyDescent="0.25">
      <c r="A69" s="698" t="s">
        <v>976</v>
      </c>
      <c r="B69" s="700" t="s">
        <v>1000</v>
      </c>
      <c r="C69" s="700"/>
      <c r="D69" s="701"/>
      <c r="E69" s="701" t="s">
        <v>453</v>
      </c>
      <c r="F69" s="701"/>
      <c r="G69" s="702"/>
      <c r="H69" s="701"/>
      <c r="I69" s="701">
        <v>2009</v>
      </c>
      <c r="J69" s="705">
        <v>4987</v>
      </c>
      <c r="K69" s="701"/>
      <c r="L69" s="701"/>
      <c r="M69" s="701"/>
      <c r="N69" s="701"/>
      <c r="O69" s="704"/>
      <c r="P69" s="616"/>
      <c r="Q69" s="616"/>
      <c r="R69" s="616"/>
      <c r="S69" s="616"/>
      <c r="T69" s="616"/>
      <c r="U69" s="616"/>
      <c r="V69" s="616"/>
      <c r="W69" s="616"/>
      <c r="X69" s="616"/>
      <c r="Y69" s="616"/>
      <c r="Z69" s="616"/>
      <c r="AA69" s="616"/>
      <c r="AB69" s="616"/>
      <c r="AC69" s="616"/>
      <c r="AD69" s="616"/>
      <c r="AE69" s="616"/>
      <c r="AF69" s="616"/>
      <c r="AG69" s="616"/>
      <c r="AH69" s="616"/>
      <c r="AI69" s="616"/>
      <c r="AJ69" s="616"/>
    </row>
    <row r="70" spans="1:36" ht="16.5" hidden="1" customHeight="1" outlineLevel="1" x14ac:dyDescent="0.25">
      <c r="A70" s="698" t="s">
        <v>977</v>
      </c>
      <c r="B70" s="700">
        <v>9</v>
      </c>
      <c r="C70" s="701"/>
      <c r="D70" s="701"/>
      <c r="E70" s="701" t="s">
        <v>978</v>
      </c>
      <c r="F70" s="701"/>
      <c r="G70" s="705">
        <v>3119</v>
      </c>
      <c r="H70" s="701" t="s">
        <v>365</v>
      </c>
      <c r="I70" s="701">
        <v>2010</v>
      </c>
      <c r="J70" s="705">
        <v>5826</v>
      </c>
      <c r="K70" s="701"/>
      <c r="L70" s="701"/>
      <c r="M70" s="701"/>
      <c r="N70" s="701"/>
      <c r="O70" s="704"/>
      <c r="P70" s="616"/>
      <c r="Q70" s="616"/>
      <c r="R70" s="616"/>
      <c r="S70" s="616"/>
      <c r="T70" s="616"/>
      <c r="U70" s="616"/>
      <c r="V70" s="616"/>
      <c r="W70" s="616"/>
      <c r="X70" s="616"/>
      <c r="Y70" s="616"/>
      <c r="Z70" s="616"/>
      <c r="AA70" s="616"/>
      <c r="AB70" s="616"/>
      <c r="AC70" s="616"/>
      <c r="AD70" s="616"/>
      <c r="AE70" s="616"/>
      <c r="AF70" s="616"/>
      <c r="AG70" s="616"/>
      <c r="AH70" s="616"/>
      <c r="AI70" s="616"/>
      <c r="AJ70" s="616"/>
    </row>
    <row r="71" spans="1:36" ht="16.5" hidden="1" customHeight="1" outlineLevel="1" x14ac:dyDescent="0.3">
      <c r="A71" s="698" t="s">
        <v>979</v>
      </c>
      <c r="B71" s="700">
        <v>45</v>
      </c>
      <c r="C71" s="701"/>
      <c r="D71" s="701"/>
      <c r="E71" s="708" t="s">
        <v>980</v>
      </c>
      <c r="F71" s="701"/>
      <c r="G71" s="705">
        <v>21</v>
      </c>
      <c r="H71" s="709" t="s">
        <v>981</v>
      </c>
      <c r="I71" s="701"/>
      <c r="J71" s="701"/>
      <c r="K71" s="701"/>
      <c r="L71" s="701"/>
      <c r="M71" s="701"/>
      <c r="N71" s="701"/>
      <c r="O71" s="704"/>
      <c r="P71" s="616"/>
      <c r="Q71" s="616"/>
      <c r="R71" s="616"/>
      <c r="S71" s="616"/>
      <c r="T71" s="616"/>
      <c r="U71" s="616"/>
      <c r="V71" s="616"/>
      <c r="W71" s="616"/>
      <c r="X71" s="616"/>
      <c r="Y71" s="616"/>
      <c r="Z71" s="616"/>
      <c r="AA71" s="616"/>
      <c r="AB71" s="616"/>
      <c r="AC71" s="616"/>
      <c r="AD71" s="616"/>
      <c r="AE71" s="616"/>
      <c r="AF71" s="616"/>
      <c r="AG71" s="616"/>
      <c r="AH71" s="616"/>
      <c r="AI71" s="616"/>
      <c r="AJ71" s="616"/>
    </row>
    <row r="72" spans="1:36" ht="16.5" hidden="1" customHeight="1" outlineLevel="1" x14ac:dyDescent="0.25">
      <c r="A72" s="710" t="s">
        <v>982</v>
      </c>
      <c r="B72" s="701"/>
      <c r="C72" s="700"/>
      <c r="D72" s="701"/>
      <c r="E72" s="701"/>
      <c r="F72" s="701"/>
      <c r="G72" s="701"/>
      <c r="H72" s="701"/>
      <c r="I72" s="701"/>
      <c r="J72" s="701"/>
      <c r="K72" s="701"/>
      <c r="L72" s="701"/>
      <c r="M72" s="701"/>
      <c r="N72" s="701"/>
      <c r="O72" s="704"/>
      <c r="P72" s="616"/>
      <c r="Q72" s="616"/>
      <c r="R72" s="616"/>
      <c r="S72" s="616"/>
      <c r="T72" s="616"/>
      <c r="U72" s="616"/>
      <c r="V72" s="616"/>
      <c r="W72" s="616"/>
      <c r="X72" s="616"/>
      <c r="Y72" s="616"/>
      <c r="Z72" s="616"/>
      <c r="AA72" s="616"/>
      <c r="AB72" s="616"/>
      <c r="AC72" s="616"/>
      <c r="AD72" s="616"/>
      <c r="AE72" s="616"/>
      <c r="AF72" s="616"/>
      <c r="AG72" s="616"/>
      <c r="AH72" s="616"/>
      <c r="AI72" s="616"/>
      <c r="AJ72" s="616"/>
    </row>
    <row r="73" spans="1:36" ht="16.5" hidden="1" customHeight="1" outlineLevel="1" x14ac:dyDescent="0.25">
      <c r="A73" s="698" t="s">
        <v>983</v>
      </c>
      <c r="B73" s="711">
        <v>0.6</v>
      </c>
      <c r="C73" s="701"/>
      <c r="D73" s="701"/>
      <c r="E73" s="701"/>
      <c r="F73" s="701"/>
      <c r="G73" s="701"/>
      <c r="H73" s="701"/>
      <c r="I73" s="701"/>
      <c r="J73" s="701"/>
      <c r="K73" s="701"/>
      <c r="L73" s="701"/>
      <c r="M73" s="701"/>
      <c r="N73" s="701"/>
      <c r="O73" s="704"/>
      <c r="P73" s="616"/>
      <c r="Q73" s="616"/>
      <c r="R73" s="616"/>
      <c r="S73" s="616"/>
      <c r="T73" s="616"/>
      <c r="U73" s="616"/>
      <c r="V73" s="616"/>
      <c r="W73" s="616"/>
      <c r="X73" s="616"/>
      <c r="Y73" s="616"/>
      <c r="Z73" s="616"/>
      <c r="AA73" s="616"/>
      <c r="AB73" s="616"/>
      <c r="AC73" s="616"/>
      <c r="AD73" s="616"/>
      <c r="AE73" s="616"/>
      <c r="AF73" s="616"/>
      <c r="AG73" s="616"/>
      <c r="AH73" s="616"/>
      <c r="AI73" s="616"/>
      <c r="AJ73" s="616"/>
    </row>
    <row r="74" spans="1:36" ht="16.5" hidden="1" customHeight="1" outlineLevel="1" x14ac:dyDescent="0.25">
      <c r="A74" s="710" t="s">
        <v>984</v>
      </c>
      <c r="B74" s="702" t="s">
        <v>82</v>
      </c>
      <c r="C74" s="701"/>
      <c r="D74" s="701"/>
      <c r="E74" s="712" t="s">
        <v>454</v>
      </c>
      <c r="F74" s="713"/>
      <c r="G74" s="714"/>
      <c r="H74" s="712" t="s">
        <v>455</v>
      </c>
      <c r="I74" s="715"/>
      <c r="J74" s="714"/>
      <c r="K74" s="716" t="s">
        <v>456</v>
      </c>
      <c r="L74" s="701"/>
      <c r="M74" s="716" t="s">
        <v>456</v>
      </c>
      <c r="N74" s="701"/>
      <c r="O74" s="704"/>
      <c r="P74" s="616"/>
      <c r="Q74" s="616"/>
      <c r="R74" s="616"/>
      <c r="S74" s="616"/>
      <c r="T74" s="616"/>
      <c r="U74" s="616"/>
      <c r="V74" s="616"/>
      <c r="W74" s="616"/>
      <c r="X74" s="616"/>
      <c r="Y74" s="616"/>
      <c r="Z74" s="616"/>
      <c r="AA74" s="616"/>
      <c r="AB74" s="616"/>
      <c r="AC74" s="616"/>
      <c r="AD74" s="616"/>
      <c r="AE74" s="616"/>
      <c r="AF74" s="616"/>
      <c r="AG74" s="616"/>
      <c r="AH74" s="616"/>
      <c r="AI74" s="616"/>
      <c r="AJ74" s="616"/>
    </row>
    <row r="75" spans="1:36" ht="36" hidden="1" customHeight="1" outlineLevel="1" x14ac:dyDescent="0.25">
      <c r="A75" s="717" t="s">
        <v>457</v>
      </c>
      <c r="B75" s="718" t="s">
        <v>458</v>
      </c>
      <c r="C75" s="719" t="s">
        <v>985</v>
      </c>
      <c r="D75" s="720" t="s">
        <v>986</v>
      </c>
      <c r="E75" s="721">
        <v>2008</v>
      </c>
      <c r="F75" s="719">
        <v>2009</v>
      </c>
      <c r="G75" s="722">
        <v>2010</v>
      </c>
      <c r="H75" s="721">
        <v>2008</v>
      </c>
      <c r="I75" s="719">
        <v>2009</v>
      </c>
      <c r="J75" s="722">
        <v>2010</v>
      </c>
      <c r="K75" s="723" t="s">
        <v>459</v>
      </c>
      <c r="L75" s="724" t="s">
        <v>987</v>
      </c>
      <c r="M75" s="725" t="s">
        <v>460</v>
      </c>
      <c r="N75" s="726" t="s">
        <v>461</v>
      </c>
      <c r="O75" s="727" t="s">
        <v>988</v>
      </c>
      <c r="P75" s="616"/>
      <c r="Q75" s="616"/>
      <c r="R75" s="616"/>
      <c r="S75" s="616"/>
      <c r="T75" s="616"/>
      <c r="U75" s="616"/>
      <c r="V75" s="616"/>
      <c r="W75" s="616"/>
      <c r="X75" s="616"/>
      <c r="Y75" s="616"/>
      <c r="Z75" s="616"/>
      <c r="AA75" s="616"/>
      <c r="AB75" s="616"/>
      <c r="AC75" s="616"/>
      <c r="AD75" s="616"/>
      <c r="AE75" s="616"/>
      <c r="AF75" s="616"/>
      <c r="AG75" s="616"/>
      <c r="AH75" s="616"/>
      <c r="AI75" s="616"/>
      <c r="AJ75" s="616"/>
    </row>
    <row r="76" spans="1:36" ht="16.5" hidden="1" customHeight="1" outlineLevel="1" x14ac:dyDescent="0.25">
      <c r="A76" s="728" t="s">
        <v>434</v>
      </c>
      <c r="B76" s="729">
        <v>941066</v>
      </c>
      <c r="C76" s="730" t="s">
        <v>989</v>
      </c>
      <c r="D76" s="731">
        <v>0.6</v>
      </c>
      <c r="E76" s="732">
        <v>525187</v>
      </c>
      <c r="F76" s="732">
        <v>551187</v>
      </c>
      <c r="G76" s="732">
        <v>537129</v>
      </c>
      <c r="H76" s="733">
        <f>IF(J68 &gt; 0,(E76*D76*J67/J68)+(100%-D76)*E76,0)</f>
        <v>564415.39150032192</v>
      </c>
      <c r="I76" s="733">
        <f>IF(J69&gt;0,(F76*D76*J67/J69)+(100%-D76)*F76,0)</f>
        <v>567898.34437537601</v>
      </c>
      <c r="J76" s="733">
        <f>IF(J70&gt;0,(G76*D76*J67/J70)+(100%-D76)*G76,0)</f>
        <v>504657.86477857875</v>
      </c>
      <c r="K76" s="734">
        <f>SUM(H76:J76)/3</f>
        <v>545657.20021809218</v>
      </c>
      <c r="L76" s="735">
        <v>108.5</v>
      </c>
      <c r="M76" s="736">
        <f>+L76</f>
        <v>108.5</v>
      </c>
      <c r="N76" s="737">
        <f>IF(M76 &gt; 0,+K76/M76,0)</f>
        <v>5029.0986195215874</v>
      </c>
      <c r="O76" s="738">
        <v>85</v>
      </c>
      <c r="P76" s="616"/>
      <c r="Q76" s="616"/>
      <c r="R76" s="616"/>
      <c r="S76" s="616"/>
      <c r="T76" s="616"/>
      <c r="U76" s="616"/>
      <c r="V76" s="616"/>
      <c r="W76" s="616"/>
      <c r="X76" s="616"/>
      <c r="Y76" s="616"/>
      <c r="Z76" s="616"/>
      <c r="AA76" s="616"/>
      <c r="AB76" s="616"/>
      <c r="AC76" s="616"/>
      <c r="AD76" s="616"/>
      <c r="AE76" s="616"/>
      <c r="AF76" s="616"/>
      <c r="AG76" s="616"/>
      <c r="AH76" s="616"/>
      <c r="AI76" s="616"/>
      <c r="AJ76" s="616"/>
    </row>
    <row r="77" spans="1:36" ht="16.5" hidden="1" customHeight="1" outlineLevel="1" x14ac:dyDescent="0.25">
      <c r="A77" s="728" t="s">
        <v>434</v>
      </c>
      <c r="B77" s="729">
        <v>15042985</v>
      </c>
      <c r="C77" s="730" t="s">
        <v>1001</v>
      </c>
      <c r="D77" s="731">
        <v>0.6</v>
      </c>
      <c r="E77" s="732">
        <v>79780</v>
      </c>
      <c r="F77" s="732">
        <v>15946</v>
      </c>
      <c r="G77" s="732">
        <v>18193</v>
      </c>
      <c r="H77" s="733">
        <f>IF(J68 &gt; 0,(E77*D77*J67/J68)+(100%-D77)*E77,0)</f>
        <v>85739.098518995495</v>
      </c>
      <c r="I77" s="733">
        <f>IF(J69&gt;0,(F77*D77*J67/J69)+(100%-D77)*F77,0)</f>
        <v>16429.464046520956</v>
      </c>
      <c r="J77" s="733">
        <f>IF(J70&gt;0,(G77*D77*J67/J70)+(100%-D77)*G77,0)</f>
        <v>17093.176004119465</v>
      </c>
      <c r="K77" s="734">
        <f>SUM(H77:J77)/3</f>
        <v>39753.912856545307</v>
      </c>
      <c r="L77" s="736">
        <v>109.4</v>
      </c>
      <c r="M77" s="736">
        <f>+L77</f>
        <v>109.4</v>
      </c>
      <c r="N77" s="737">
        <f>IF(M77 &gt; 0,+K77/M77,0)</f>
        <v>363.3812875369772</v>
      </c>
      <c r="O77" s="738">
        <v>85</v>
      </c>
      <c r="P77" s="616"/>
      <c r="Q77" s="616"/>
      <c r="R77" s="616"/>
      <c r="S77" s="616"/>
      <c r="T77" s="616"/>
      <c r="U77" s="616"/>
      <c r="V77" s="616"/>
      <c r="W77" s="616"/>
      <c r="X77" s="616"/>
      <c r="Y77" s="616"/>
      <c r="Z77" s="616"/>
      <c r="AA77" s="616"/>
      <c r="AB77" s="616"/>
      <c r="AC77" s="616"/>
      <c r="AD77" s="616"/>
      <c r="AE77" s="616"/>
      <c r="AF77" s="616"/>
      <c r="AG77" s="616"/>
      <c r="AH77" s="616"/>
      <c r="AI77" s="616"/>
      <c r="AJ77" s="616"/>
    </row>
    <row r="78" spans="1:36" ht="16.5" hidden="1" customHeight="1" outlineLevel="1" x14ac:dyDescent="0.25">
      <c r="A78" s="728" t="s">
        <v>462</v>
      </c>
      <c r="B78" s="739"/>
      <c r="C78" s="700"/>
      <c r="D78" s="731">
        <v>0.9</v>
      </c>
      <c r="E78" s="732"/>
      <c r="F78" s="732"/>
      <c r="G78" s="732"/>
      <c r="H78" s="733">
        <f>IF(J68 &gt; 0,(E78*D78*J67/J68)+(100%-D78)*E78,0)</f>
        <v>0</v>
      </c>
      <c r="I78" s="733">
        <f>IF(J69&gt;0,(F78*D78*J67/J69)+(100%-D78)*F78,0)</f>
        <v>0</v>
      </c>
      <c r="J78" s="733">
        <f>IF(J70&gt;0,(G78*D78*J67/J70)+(100%-D78)*G78,0)</f>
        <v>0</v>
      </c>
      <c r="K78" s="734">
        <f>SUM(H78:J78)/3</f>
        <v>0</v>
      </c>
      <c r="L78" s="736"/>
      <c r="M78" s="740"/>
      <c r="N78" s="737">
        <f>IF(M78 &gt; 0,+K78/M78,0)</f>
        <v>0</v>
      </c>
      <c r="O78" s="741">
        <v>85</v>
      </c>
      <c r="P78" s="616"/>
      <c r="Q78" s="616"/>
      <c r="R78" s="616"/>
      <c r="S78" s="616"/>
      <c r="T78" s="616"/>
      <c r="U78" s="616"/>
      <c r="V78" s="616"/>
      <c r="W78" s="616"/>
      <c r="X78" s="616"/>
      <c r="Y78" s="616"/>
      <c r="Z78" s="616"/>
      <c r="AA78" s="616"/>
      <c r="AB78" s="616"/>
      <c r="AC78" s="616"/>
      <c r="AD78" s="616"/>
      <c r="AE78" s="616"/>
      <c r="AF78" s="616"/>
      <c r="AG78" s="616"/>
      <c r="AH78" s="616"/>
      <c r="AI78" s="616"/>
      <c r="AJ78" s="616"/>
    </row>
    <row r="79" spans="1:36" ht="16.5" hidden="1" customHeight="1" outlineLevel="1" x14ac:dyDescent="0.25">
      <c r="A79" s="728" t="s">
        <v>463</v>
      </c>
      <c r="B79" s="701" t="s">
        <v>990</v>
      </c>
      <c r="C79" s="708" t="str">
        <f>B74</f>
        <v>kWh</v>
      </c>
      <c r="D79" s="742">
        <v>0.9</v>
      </c>
      <c r="E79" s="732">
        <v>2870</v>
      </c>
      <c r="F79" s="732">
        <v>0</v>
      </c>
      <c r="G79" s="732">
        <v>0</v>
      </c>
      <c r="H79" s="743">
        <f>IF(J68&gt;0,IF(B74="kWh",(E79*D79*J67/J68)+(100%-D79)*E79,(E79*10*D79*J67/J68)+(100%-D79)*E79*10),0)</f>
        <v>3191.5582743077912</v>
      </c>
      <c r="I79" s="743">
        <f>IF(J68&gt;0,IF(B74="kWh",(F79*D79*J67/J69)+(100%-D79)*F79,(F79*10*D79*J67/J69)+(100%-D79)*F79*10),0)</f>
        <v>0</v>
      </c>
      <c r="J79" s="743">
        <f>IF(J70&gt;0,IF(B74="kWh",(G79*D79*J67/J70)+(100%-D79)*G79,(G79*10*D79*J67/J70)+(100%-D79)*G79*10),0)</f>
        <v>0</v>
      </c>
      <c r="K79" s="744">
        <f>SUM(H79:J79)/3</f>
        <v>1063.8527581025971</v>
      </c>
      <c r="L79" s="745"/>
      <c r="M79" s="746"/>
      <c r="N79" s="703"/>
      <c r="O79" s="741">
        <v>85</v>
      </c>
      <c r="P79" s="616"/>
      <c r="Q79" s="616"/>
      <c r="R79" s="616"/>
      <c r="S79" s="616"/>
      <c r="T79" s="616"/>
      <c r="U79" s="616"/>
      <c r="V79" s="616"/>
      <c r="W79" s="616"/>
      <c r="X79" s="616"/>
      <c r="Y79" s="616"/>
      <c r="Z79" s="616"/>
      <c r="AA79" s="616"/>
      <c r="AB79" s="616"/>
      <c r="AC79" s="616"/>
      <c r="AD79" s="616"/>
      <c r="AE79" s="616"/>
      <c r="AF79" s="616"/>
      <c r="AG79" s="616"/>
      <c r="AH79" s="616"/>
      <c r="AI79" s="616"/>
      <c r="AJ79" s="616"/>
    </row>
    <row r="80" spans="1:36" ht="16.5" hidden="1" customHeight="1" outlineLevel="1" thickBot="1" x14ac:dyDescent="0.3">
      <c r="A80" s="747" t="s">
        <v>464</v>
      </c>
      <c r="B80" s="700"/>
      <c r="C80" s="700"/>
      <c r="D80" s="731">
        <v>0.9</v>
      </c>
      <c r="E80" s="732">
        <v>180790</v>
      </c>
      <c r="F80" s="732">
        <v>218530</v>
      </c>
      <c r="G80" s="732">
        <v>284580</v>
      </c>
      <c r="H80" s="733">
        <f>IF(J68&gt;0,(E80*D80*J67/J68)+(100%-D80)*E80,0)</f>
        <v>201045.93045717964</v>
      </c>
      <c r="I80" s="733">
        <f>IF(J68&gt;0,(F80*D80*J67/J69)+(100%-D80)*F80,0)</f>
        <v>228468.36053739724</v>
      </c>
      <c r="J80" s="733">
        <f>IF(J70&gt;0,(G80*D80*J67/J70)+(100%-D80)*G80,0)</f>
        <v>258774.36766220391</v>
      </c>
      <c r="K80" s="734">
        <f>SUM(H80:J80)/3</f>
        <v>229429.55288559361</v>
      </c>
      <c r="L80" s="748"/>
      <c r="M80" s="749"/>
      <c r="N80" s="701"/>
      <c r="O80" s="750">
        <v>85</v>
      </c>
      <c r="P80" s="616"/>
      <c r="Q80" s="616"/>
      <c r="R80" s="616"/>
      <c r="S80" s="616"/>
      <c r="T80" s="616"/>
      <c r="U80" s="616"/>
      <c r="V80" s="616"/>
      <c r="W80" s="616"/>
      <c r="X80" s="616"/>
      <c r="Y80" s="616"/>
      <c r="Z80" s="616"/>
      <c r="AA80" s="616"/>
      <c r="AB80" s="616"/>
      <c r="AC80" s="616"/>
      <c r="AD80" s="616"/>
      <c r="AE80" s="616"/>
      <c r="AF80" s="616"/>
      <c r="AG80" s="616"/>
      <c r="AH80" s="616"/>
      <c r="AI80" s="616"/>
      <c r="AJ80" s="616"/>
    </row>
    <row r="81" spans="1:36" ht="16.5" hidden="1" customHeight="1" outlineLevel="1" thickBot="1" x14ac:dyDescent="0.3">
      <c r="A81" s="751" t="s">
        <v>465</v>
      </c>
      <c r="B81" s="696"/>
      <c r="C81" s="696"/>
      <c r="D81" s="696"/>
      <c r="E81" s="752">
        <f>IF(B74="kWh",SUM(E76:E80),E76+E77+E78+(E79*10)+E80)</f>
        <v>788627</v>
      </c>
      <c r="F81" s="752">
        <f>IF(B74="kWh",SUM(F76:F80),F76+F77+F78+(F79*10)+F80)</f>
        <v>785663</v>
      </c>
      <c r="G81" s="752">
        <f>IF(B74="kWh",SUM(G76:G80),G76+G77+G78+(G79*10)+G80)</f>
        <v>839902</v>
      </c>
      <c r="H81" s="752">
        <f>SUM(H76:H80)</f>
        <v>854391.97875080479</v>
      </c>
      <c r="I81" s="752">
        <f>SUM(I76:I80)</f>
        <v>812796.16895929421</v>
      </c>
      <c r="J81" s="752">
        <f>SUM(J76:J80)</f>
        <v>780525.40844490216</v>
      </c>
      <c r="K81" s="753">
        <f>SUM(K76:K80)</f>
        <v>815904.51871833368</v>
      </c>
      <c r="L81" s="754"/>
      <c r="M81" s="755" t="s">
        <v>991</v>
      </c>
      <c r="N81" s="756">
        <f>IF(G70 &gt; 0,+K81/G70,0)</f>
        <v>261.59170205781777</v>
      </c>
      <c r="O81" s="757">
        <f>IF(K81&gt;0,(+O76*K76+O77*K77+O78*K78+O79*K79+O80*K80)/K81,0)</f>
        <v>85</v>
      </c>
      <c r="P81" s="616"/>
      <c r="Q81" s="616"/>
      <c r="R81" s="616"/>
      <c r="S81" s="616"/>
      <c r="T81" s="616"/>
      <c r="U81" s="616"/>
      <c r="V81" s="616"/>
      <c r="W81" s="616"/>
      <c r="X81" s="616"/>
      <c r="Y81" s="616"/>
      <c r="Z81" s="616"/>
      <c r="AA81" s="616"/>
      <c r="AB81" s="616"/>
      <c r="AC81" s="616"/>
      <c r="AD81" s="616"/>
      <c r="AE81" s="616"/>
      <c r="AF81" s="616"/>
      <c r="AG81" s="616"/>
      <c r="AH81" s="616"/>
      <c r="AI81" s="616"/>
      <c r="AJ81" s="616"/>
    </row>
    <row r="82" spans="1:36" ht="16.5" hidden="1" customHeight="1" outlineLevel="1" thickBot="1" x14ac:dyDescent="0.3">
      <c r="A82" s="758" t="s">
        <v>466</v>
      </c>
      <c r="B82" s="759"/>
      <c r="C82" s="759"/>
      <c r="D82" s="759"/>
      <c r="E82" s="760">
        <f>IF(B74="kWh",E76+E77+E78+E79*B73+E80,E76+E77+E78+(E79*10*B73)+E80)</f>
        <v>787479</v>
      </c>
      <c r="F82" s="760">
        <f>IF(B74="kWh",F76+F77+F78+F79*B73+F80,F76+F77+F78+(F79*10*B73)+F80)</f>
        <v>785663</v>
      </c>
      <c r="G82" s="760">
        <f>IF(B74="kWh",G76+G77+G78+G79*B73+G80,G76+G77+G78+(G79*10*B73)+G80)</f>
        <v>839902</v>
      </c>
      <c r="H82" s="760">
        <f>+H76+H77+H78+H79*B73+H80</f>
        <v>853115.35544108169</v>
      </c>
      <c r="I82" s="760">
        <f>+I76+I77+I78+I79*B73+I80</f>
        <v>812796.16895929421</v>
      </c>
      <c r="J82" s="761">
        <f>+J76+J77+J78+J79*B73+J80</f>
        <v>780525.40844490216</v>
      </c>
      <c r="K82" s="762">
        <f>+K76+K77+K78+K79*B73+K80</f>
        <v>815478.97761509265</v>
      </c>
      <c r="L82" s="763"/>
      <c r="M82" s="764" t="s">
        <v>992</v>
      </c>
      <c r="N82" s="765">
        <f>IF(G70 &gt; 0,+K82/G70,0)</f>
        <v>261.45526694937246</v>
      </c>
      <c r="O82" s="766">
        <f>IF(K82&gt;0,(+O76*K76+O77*K77+O78*K78+O79*K79+O80*K80)/K82,0)</f>
        <v>85.0443555196006</v>
      </c>
      <c r="P82" s="616"/>
      <c r="Q82" s="616"/>
      <c r="R82" s="616"/>
      <c r="S82" s="616"/>
      <c r="T82" s="616"/>
      <c r="U82" s="616"/>
      <c r="V82" s="616"/>
      <c r="W82" s="616"/>
      <c r="X82" s="616"/>
      <c r="Y82" s="616"/>
      <c r="Z82" s="616"/>
      <c r="AA82" s="616"/>
      <c r="AB82" s="616"/>
      <c r="AC82" s="616"/>
      <c r="AD82" s="616"/>
      <c r="AE82" s="616"/>
      <c r="AF82" s="616"/>
      <c r="AG82" s="616"/>
      <c r="AH82" s="616"/>
      <c r="AI82" s="616"/>
      <c r="AJ82" s="616"/>
    </row>
    <row r="83" spans="1:36" ht="16.5" hidden="1" customHeight="1" outlineLevel="1" thickBot="1" x14ac:dyDescent="0.3">
      <c r="A83" s="767" t="s">
        <v>993</v>
      </c>
      <c r="B83" s="768"/>
      <c r="C83" s="768"/>
      <c r="D83" s="768"/>
      <c r="E83" s="768"/>
      <c r="F83" s="768"/>
      <c r="G83" s="768"/>
      <c r="H83" s="768"/>
      <c r="I83" s="768"/>
      <c r="J83" s="768"/>
      <c r="K83" s="768"/>
      <c r="L83" s="768"/>
      <c r="M83" s="768"/>
      <c r="N83" s="768"/>
      <c r="O83" s="769"/>
      <c r="P83" s="616"/>
      <c r="Q83" s="616"/>
      <c r="R83" s="616"/>
      <c r="S83" s="616"/>
      <c r="T83" s="616"/>
      <c r="U83" s="616"/>
      <c r="V83" s="616"/>
      <c r="W83" s="616"/>
      <c r="X83" s="616"/>
      <c r="Y83" s="616"/>
      <c r="Z83" s="616"/>
      <c r="AA83" s="616"/>
      <c r="AB83" s="616"/>
      <c r="AC83" s="616"/>
      <c r="AD83" s="616"/>
      <c r="AE83" s="616"/>
      <c r="AF83" s="616"/>
      <c r="AG83" s="616"/>
      <c r="AH83" s="616"/>
      <c r="AI83" s="616"/>
      <c r="AJ83" s="616"/>
    </row>
    <row r="84" spans="1:36" ht="16.5" customHeight="1" collapsed="1" x14ac:dyDescent="0.25"/>
    <row r="85" spans="1:36" ht="16.5" customHeight="1" x14ac:dyDescent="0.25"/>
    <row r="86" spans="1:36" ht="16.5" customHeight="1" thickBot="1" x14ac:dyDescent="0.3"/>
    <row r="87" spans="1:36" ht="16.5" customHeight="1" x14ac:dyDescent="0.25">
      <c r="A87" s="1217" t="s">
        <v>972</v>
      </c>
      <c r="B87" s="1218" t="s">
        <v>1552</v>
      </c>
      <c r="C87" s="1219"/>
      <c r="D87" s="1220"/>
      <c r="E87" s="1220"/>
      <c r="F87" s="1220"/>
      <c r="G87" s="1220"/>
      <c r="H87" s="1220"/>
      <c r="I87" s="1220"/>
      <c r="J87" s="1220"/>
      <c r="K87" s="1220"/>
      <c r="L87" s="1220"/>
      <c r="M87" s="1220"/>
      <c r="N87" s="1220"/>
      <c r="O87" s="1221"/>
      <c r="P87" s="19"/>
    </row>
    <row r="88" spans="1:36" ht="16.5" customHeight="1" x14ac:dyDescent="0.25">
      <c r="A88" s="1222" t="s">
        <v>437</v>
      </c>
      <c r="B88" s="1223" t="s">
        <v>1553</v>
      </c>
      <c r="C88" s="1224"/>
      <c r="D88" s="1225"/>
      <c r="E88" s="1225" t="s">
        <v>449</v>
      </c>
      <c r="F88" s="1225"/>
      <c r="G88" s="1226">
        <v>1964</v>
      </c>
      <c r="H88" s="1225"/>
      <c r="I88" s="1225" t="s">
        <v>450</v>
      </c>
      <c r="J88" s="1225"/>
      <c r="K88" s="1225"/>
      <c r="L88" s="1225"/>
      <c r="M88" s="1225"/>
      <c r="N88" s="1225" t="s">
        <v>1554</v>
      </c>
      <c r="O88" s="1227"/>
      <c r="P88" s="19"/>
    </row>
    <row r="89" spans="1:36" ht="16.5" customHeight="1" x14ac:dyDescent="0.25">
      <c r="A89" s="1222" t="s">
        <v>973</v>
      </c>
      <c r="B89" s="1223" t="s">
        <v>1555</v>
      </c>
      <c r="C89" s="1224"/>
      <c r="D89" s="1225"/>
      <c r="E89" s="1225" t="s">
        <v>974</v>
      </c>
      <c r="F89" s="1225"/>
      <c r="G89" s="1226">
        <v>1974</v>
      </c>
      <c r="H89" s="1225"/>
      <c r="I89" s="1225" t="s">
        <v>451</v>
      </c>
      <c r="J89" s="1228">
        <v>5930</v>
      </c>
      <c r="K89" s="1225" t="s">
        <v>975</v>
      </c>
      <c r="L89" s="1225"/>
      <c r="M89" s="1225"/>
      <c r="N89" s="1225" t="s">
        <v>1556</v>
      </c>
      <c r="O89" s="1227"/>
      <c r="P89" s="19"/>
    </row>
    <row r="90" spans="1:36" ht="16.5" customHeight="1" x14ac:dyDescent="0.25">
      <c r="A90" s="1229" t="s">
        <v>448</v>
      </c>
      <c r="B90" s="1230">
        <v>90178305</v>
      </c>
      <c r="C90" s="1224"/>
      <c r="D90" s="1225"/>
      <c r="E90" s="1225" t="s">
        <v>452</v>
      </c>
      <c r="F90" s="1225"/>
      <c r="G90" s="1226">
        <v>1996</v>
      </c>
      <c r="H90" s="1225"/>
      <c r="I90" s="1225">
        <v>2008</v>
      </c>
      <c r="J90" s="1228">
        <v>5531</v>
      </c>
      <c r="K90" s="1225"/>
      <c r="L90" s="1225"/>
      <c r="M90" s="1225"/>
      <c r="N90" s="1225"/>
      <c r="O90" s="1227"/>
      <c r="P90" s="19"/>
    </row>
    <row r="91" spans="1:36" ht="16.5" customHeight="1" x14ac:dyDescent="0.25">
      <c r="A91" s="1222" t="s">
        <v>976</v>
      </c>
      <c r="B91" s="1223" t="s">
        <v>1537</v>
      </c>
      <c r="C91" s="1131"/>
      <c r="D91" s="1225"/>
      <c r="E91" s="1225" t="s">
        <v>453</v>
      </c>
      <c r="F91" s="1225"/>
      <c r="G91" s="1226"/>
      <c r="H91" s="1225"/>
      <c r="I91" s="1225">
        <v>2009</v>
      </c>
      <c r="J91" s="1228">
        <v>5812</v>
      </c>
      <c r="K91" s="1225"/>
      <c r="L91" s="1225"/>
      <c r="M91" s="1225"/>
      <c r="N91" s="1225"/>
      <c r="O91" s="1227"/>
      <c r="P91" s="19"/>
    </row>
    <row r="92" spans="1:36" ht="16.5" customHeight="1" x14ac:dyDescent="0.25">
      <c r="A92" s="1222" t="s">
        <v>977</v>
      </c>
      <c r="B92" s="1224">
        <v>13</v>
      </c>
      <c r="C92" s="1225"/>
      <c r="D92" s="1225"/>
      <c r="E92" s="1225" t="s">
        <v>978</v>
      </c>
      <c r="F92" s="1225"/>
      <c r="G92" s="1228">
        <v>5176</v>
      </c>
      <c r="H92" s="1225" t="s">
        <v>365</v>
      </c>
      <c r="I92" s="1225">
        <v>2010</v>
      </c>
      <c r="J92" s="1228">
        <v>6565</v>
      </c>
      <c r="K92" s="1225"/>
      <c r="L92" s="1225"/>
      <c r="M92" s="1225"/>
      <c r="N92" s="1225"/>
      <c r="O92" s="1227"/>
      <c r="P92" s="19"/>
    </row>
    <row r="93" spans="1:36" ht="16.5" customHeight="1" x14ac:dyDescent="0.3">
      <c r="A93" s="1222" t="s">
        <v>979</v>
      </c>
      <c r="B93" s="1224">
        <v>65</v>
      </c>
      <c r="C93" s="1225"/>
      <c r="D93" s="1225"/>
      <c r="E93" s="1231" t="s">
        <v>980</v>
      </c>
      <c r="F93" s="1225"/>
      <c r="G93" s="1232">
        <v>21</v>
      </c>
      <c r="H93" s="1233" t="s">
        <v>981</v>
      </c>
      <c r="I93" s="1225"/>
      <c r="J93" s="1225"/>
      <c r="K93" s="1225"/>
      <c r="L93" s="1225"/>
      <c r="M93" s="1225"/>
      <c r="N93" s="1225"/>
      <c r="O93" s="1227"/>
      <c r="P93" s="19"/>
    </row>
    <row r="94" spans="1:36" ht="16.5" customHeight="1" x14ac:dyDescent="0.25">
      <c r="A94" s="1234" t="s">
        <v>982</v>
      </c>
      <c r="B94" s="1225"/>
      <c r="C94" s="1131"/>
      <c r="D94" s="1225"/>
      <c r="E94" s="1225"/>
      <c r="F94" s="1225"/>
      <c r="G94" s="1225"/>
      <c r="H94" s="1225"/>
      <c r="I94" s="1225"/>
      <c r="J94" s="1225"/>
      <c r="K94" s="1225"/>
      <c r="L94" s="1225"/>
      <c r="M94" s="1225"/>
      <c r="N94" s="1225"/>
      <c r="O94" s="1227"/>
      <c r="P94" s="19"/>
    </row>
    <row r="95" spans="1:36" ht="16.5" customHeight="1" x14ac:dyDescent="0.25">
      <c r="A95" s="1222" t="s">
        <v>983</v>
      </c>
      <c r="B95" s="1235"/>
      <c r="C95" s="1225"/>
      <c r="D95" s="1225"/>
      <c r="E95" s="1225"/>
      <c r="F95" s="1225"/>
      <c r="G95" s="1225"/>
      <c r="H95" s="1225"/>
      <c r="I95" s="1225"/>
      <c r="J95" s="1225"/>
      <c r="K95" s="1225"/>
      <c r="L95" s="1225"/>
      <c r="M95" s="1225"/>
      <c r="N95" s="1225"/>
      <c r="O95" s="1227"/>
      <c r="P95" s="19"/>
    </row>
    <row r="96" spans="1:36" ht="16.5" customHeight="1" thickBot="1" x14ac:dyDescent="0.3">
      <c r="A96" s="1234" t="s">
        <v>984</v>
      </c>
      <c r="B96" s="141" t="s">
        <v>82</v>
      </c>
      <c r="C96" s="1225"/>
      <c r="D96" s="1225"/>
      <c r="E96" s="1236" t="s">
        <v>454</v>
      </c>
      <c r="F96" s="1237"/>
      <c r="G96" s="1238"/>
      <c r="H96" s="1236" t="s">
        <v>455</v>
      </c>
      <c r="I96" s="1239"/>
      <c r="J96" s="1238"/>
      <c r="K96" s="1240" t="s">
        <v>456</v>
      </c>
      <c r="L96" s="1225"/>
      <c r="M96" s="1240" t="s">
        <v>456</v>
      </c>
      <c r="N96" s="1225"/>
      <c r="O96" s="1227"/>
      <c r="P96" s="19"/>
    </row>
    <row r="97" spans="1:16" ht="16.5" customHeight="1" x14ac:dyDescent="0.25">
      <c r="A97" s="1241" t="s">
        <v>457</v>
      </c>
      <c r="B97" s="1242" t="s">
        <v>458</v>
      </c>
      <c r="C97" s="1243" t="s">
        <v>985</v>
      </c>
      <c r="D97" s="1244" t="s">
        <v>986</v>
      </c>
      <c r="E97" s="1245">
        <v>2008</v>
      </c>
      <c r="F97" s="1243">
        <v>2009</v>
      </c>
      <c r="G97" s="1246">
        <v>2010</v>
      </c>
      <c r="H97" s="1245">
        <v>2008</v>
      </c>
      <c r="I97" s="1243">
        <v>2009</v>
      </c>
      <c r="J97" s="1246">
        <v>2010</v>
      </c>
      <c r="K97" s="1247" t="s">
        <v>459</v>
      </c>
      <c r="L97" s="1248" t="s">
        <v>987</v>
      </c>
      <c r="M97" s="1249" t="s">
        <v>460</v>
      </c>
      <c r="N97" s="1250" t="s">
        <v>461</v>
      </c>
      <c r="O97" s="1251" t="s">
        <v>988</v>
      </c>
      <c r="P97" s="1252">
        <v>2011</v>
      </c>
    </row>
    <row r="98" spans="1:16" ht="16.5" customHeight="1" x14ac:dyDescent="0.25">
      <c r="A98" s="1253" t="s">
        <v>434</v>
      </c>
      <c r="B98" s="1254">
        <v>15042943</v>
      </c>
      <c r="C98" s="1224" t="s">
        <v>989</v>
      </c>
      <c r="D98" s="1255">
        <v>0.6</v>
      </c>
      <c r="E98" s="1256">
        <v>666426</v>
      </c>
      <c r="F98" s="1256">
        <v>629020</v>
      </c>
      <c r="G98" s="1256">
        <v>875095</v>
      </c>
      <c r="H98" s="1257">
        <f>IF(J90 &gt; 0,(E98*D98*J89/J90)+(100%-D98)*E98,0)</f>
        <v>695271.12464292173</v>
      </c>
      <c r="I98" s="1257">
        <f>IF(J91&gt;0,(F98*D98*J89/J91)+(100%-D98)*F98,0)</f>
        <v>636682.52856159676</v>
      </c>
      <c r="J98" s="1257">
        <f>IF(J92&gt;0,(G98*D98*J89/J92)+(100%-D98)*G98,0)</f>
        <v>824308.8316831683</v>
      </c>
      <c r="K98" s="1258">
        <f>SUM(H98:J98)/3</f>
        <v>718754.16162922885</v>
      </c>
      <c r="L98" s="1259">
        <v>350</v>
      </c>
      <c r="M98" s="1260"/>
      <c r="N98" s="1261">
        <f>IF(M98 &gt; 0,+K98/M98,0)</f>
        <v>0</v>
      </c>
      <c r="O98" s="1262">
        <f>O79</f>
        <v>85</v>
      </c>
      <c r="P98" s="1263">
        <v>732454</v>
      </c>
    </row>
    <row r="99" spans="1:16" ht="16.5" customHeight="1" x14ac:dyDescent="0.25">
      <c r="A99" s="1264" t="s">
        <v>462</v>
      </c>
      <c r="B99" s="1265"/>
      <c r="C99" s="1224"/>
      <c r="D99" s="1255">
        <v>0.9</v>
      </c>
      <c r="E99" s="1256"/>
      <c r="F99" s="1256"/>
      <c r="G99" s="1256"/>
      <c r="H99" s="1257">
        <f>IF(J90 &gt; 0,(E99*D99*J89/J90)+(100%-D99)*E99,0)</f>
        <v>0</v>
      </c>
      <c r="I99" s="1257">
        <f>IF(J91&gt;0,(F99*D99*J89/J91)+(100%-D99)*F99,0)</f>
        <v>0</v>
      </c>
      <c r="J99" s="1257">
        <f>IF(J92&gt;0,(G99*D99*J89/J92)+(100%-D99)*G99,0)</f>
        <v>0</v>
      </c>
      <c r="K99" s="1258">
        <f>SUM(H99:J99)/3</f>
        <v>0</v>
      </c>
      <c r="L99" s="1266"/>
      <c r="M99" s="1266"/>
      <c r="N99" s="1261">
        <f>IF(M99 &gt; 0,+K99/M99,0)</f>
        <v>0</v>
      </c>
      <c r="O99" s="1262">
        <f>O61</f>
        <v>0</v>
      </c>
      <c r="P99" s="1263"/>
    </row>
    <row r="100" spans="1:16" ht="16.5" customHeight="1" x14ac:dyDescent="0.25">
      <c r="A100" s="1253" t="s">
        <v>463</v>
      </c>
      <c r="B100" s="1225" t="s">
        <v>990</v>
      </c>
      <c r="C100" s="1231" t="str">
        <f>B96</f>
        <v>kWh</v>
      </c>
      <c r="D100" s="1267">
        <v>0.9</v>
      </c>
      <c r="E100" s="1256"/>
      <c r="F100" s="1256"/>
      <c r="G100" s="1256"/>
      <c r="H100" s="1268">
        <f>IF(J90&gt;0,IF(B96="kWh",(E100*D100*J89/J90)+(100%-D100)*E100,(E100*10*D100*J89/J90)+(100%-D100)*E100*10),0)</f>
        <v>0</v>
      </c>
      <c r="I100" s="1268">
        <f>IF(J90&gt;0,IF(B96="kWh",(F100*D100*J89/J91)+(100%-D100)*F100,(F100*10*D100*J89/J91)+(100%-D100)*F100*10),0)</f>
        <v>0</v>
      </c>
      <c r="J100" s="1268">
        <f>IF(J92&gt;0,IF(B96="kWh",(G100*D100*J89/J92)+(100%-D100)*G100,(G100*10*D100*J89/J92)+(100%-D100)*G100*10),0)</f>
        <v>0</v>
      </c>
      <c r="K100" s="1269">
        <f>SUM(H100:J100)/3</f>
        <v>0</v>
      </c>
      <c r="L100" s="1270"/>
      <c r="M100" s="1270"/>
      <c r="N100" s="1271"/>
      <c r="O100" s="1262">
        <f>O62</f>
        <v>0</v>
      </c>
      <c r="P100" s="1263"/>
    </row>
    <row r="101" spans="1:16" ht="16.5" customHeight="1" thickBot="1" x14ac:dyDescent="0.3">
      <c r="A101" s="1264" t="s">
        <v>464</v>
      </c>
      <c r="B101" s="1224"/>
      <c r="C101" s="1224"/>
      <c r="D101" s="1255">
        <v>0.9</v>
      </c>
      <c r="E101" s="1256"/>
      <c r="F101" s="1256"/>
      <c r="G101" s="1256"/>
      <c r="H101" s="1257">
        <f>IF(J90&gt;0,(E101*D101*J89/J90)+(100%-D101)*E101,0)</f>
        <v>0</v>
      </c>
      <c r="I101" s="1257">
        <f>IF(J90&gt;0,(F101*D101*J89/J91)+(100%-D101)*F101,0)</f>
        <v>0</v>
      </c>
      <c r="J101" s="1257">
        <f>IF(J92&gt;0,(G101*D101*J89/J92)+(100%-D101)*G101,0)</f>
        <v>0</v>
      </c>
      <c r="K101" s="1258">
        <f>SUM(H101:J101)/3</f>
        <v>0</v>
      </c>
      <c r="L101" s="1272"/>
      <c r="M101" s="1272"/>
      <c r="N101" s="1225"/>
      <c r="O101" s="1262">
        <f>O63</f>
        <v>0</v>
      </c>
      <c r="P101" s="1263"/>
    </row>
    <row r="102" spans="1:16" ht="16.5" customHeight="1" thickBot="1" x14ac:dyDescent="0.3">
      <c r="A102" s="1273" t="s">
        <v>465</v>
      </c>
      <c r="B102" s="1220"/>
      <c r="C102" s="1220"/>
      <c r="D102" s="1220"/>
      <c r="E102" s="1274">
        <f>IF(B96="kWh",SUM(E98:E101),E98+E99+(E100*10)+E101)</f>
        <v>666426</v>
      </c>
      <c r="F102" s="1274">
        <f>IF(B96="kWh",SUM(F98:F101),F98+F99+(F100*10)+F101)</f>
        <v>629020</v>
      </c>
      <c r="G102" s="1274">
        <f>IF(B96="kWh",SUM(G98:G101),G98+G99+(G100*10)+G101)</f>
        <v>875095</v>
      </c>
      <c r="H102" s="1274">
        <f>SUM(H98:H101)</f>
        <v>695271.12464292173</v>
      </c>
      <c r="I102" s="1274">
        <f>SUM(I98:I101)</f>
        <v>636682.52856159676</v>
      </c>
      <c r="J102" s="1274">
        <f>SUM(J98:J101)</f>
        <v>824308.8316831683</v>
      </c>
      <c r="K102" s="1275">
        <f>SUM(K98:K101)</f>
        <v>718754.16162922885</v>
      </c>
      <c r="L102" s="1276"/>
      <c r="M102" s="1277" t="s">
        <v>991</v>
      </c>
      <c r="N102" s="1278">
        <f>IF(G92 &gt; 0,+K102/G92,0)</f>
        <v>138.86285966561607</v>
      </c>
      <c r="O102" s="1279">
        <f>IF(K102&gt;0,(+O98*K98+O99*K99+O100*K100+O101*K101)/K102,0)</f>
        <v>85</v>
      </c>
      <c r="P102" s="1280"/>
    </row>
    <row r="103" spans="1:16" ht="16.5" customHeight="1" thickBot="1" x14ac:dyDescent="0.3">
      <c r="A103" s="1281" t="s">
        <v>466</v>
      </c>
      <c r="B103" s="1282"/>
      <c r="C103" s="1282"/>
      <c r="D103" s="1282"/>
      <c r="E103" s="1283">
        <f>IF(B96="kWh",E98+E99+E100*B95+E101,E98+E99+(E100*10*B95)+E101)</f>
        <v>666426</v>
      </c>
      <c r="F103" s="1283">
        <f>IF(B96="kWh",F98+F99+F100*B95+F101,F98+F99+(F100*10*B95)+F101)</f>
        <v>629020</v>
      </c>
      <c r="G103" s="1283">
        <f>IF(B96="kWh",G98+G99+G100*B95+G101,G98+G99+(G100*10*B95)+G101)</f>
        <v>875095</v>
      </c>
      <c r="H103" s="1284">
        <f>+H98+H99+H100*B95+H101</f>
        <v>695271.12464292173</v>
      </c>
      <c r="I103" s="1284">
        <f>+I98+I99+I100*B95+I101</f>
        <v>636682.52856159676</v>
      </c>
      <c r="J103" s="1285">
        <f>+J98+J99+J100*B95+J101</f>
        <v>824308.8316831683</v>
      </c>
      <c r="K103" s="1286">
        <f>+K98+K99+K100*B95+K101</f>
        <v>718754.16162922885</v>
      </c>
      <c r="L103" s="1287"/>
      <c r="M103" s="1288" t="s">
        <v>992</v>
      </c>
      <c r="N103" s="1289">
        <f>IF(G92 &gt; 0,+K103/G92,0)</f>
        <v>138.86285966561607</v>
      </c>
      <c r="O103" s="1290">
        <f>IF(K103&gt;0,(+O98*K98+O99*K99+O100*K100+O101*K101)/K103,0)</f>
        <v>85</v>
      </c>
      <c r="P103" s="19"/>
    </row>
    <row r="104" spans="1:16" ht="16.5" customHeight="1" x14ac:dyDescent="0.25"/>
    <row r="105" spans="1:16" ht="16.5" customHeight="1" x14ac:dyDescent="0.25"/>
    <row r="106" spans="1:16" ht="16.5" customHeight="1" x14ac:dyDescent="0.25"/>
    <row r="107" spans="1:16" ht="16.5" customHeight="1" x14ac:dyDescent="0.25"/>
    <row r="108" spans="1:16" ht="16.5" customHeight="1" x14ac:dyDescent="0.25"/>
    <row r="109" spans="1:16" ht="16.5" customHeight="1" x14ac:dyDescent="0.25"/>
    <row r="110" spans="1:16" ht="16.5" customHeight="1" x14ac:dyDescent="0.25"/>
    <row r="111" spans="1:16" ht="16.5" customHeight="1" x14ac:dyDescent="0.25"/>
    <row r="112" spans="1:16"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sheetData>
  <sheetProtection selectLockedCells="1"/>
  <customSheetViews>
    <customSheetView guid="{A6782FE9-B685-414A-AE7C-88DCECE46F98}" showPageBreaks="1" showGridLines="0">
      <selection activeCell="G11" sqref="G11"/>
    </customSheetView>
    <customSheetView guid="{B3CC6716-B0D5-47EF-8E63-31BFB5BD2D58}" showGridLines="0" topLeftCell="A7">
      <selection activeCell="F17" sqref="F17"/>
      <pageMargins left="0.7" right="0.7" top="0.75" bottom="0.75" header="0.3" footer="0.3"/>
      <pageSetup paperSize="9" orientation="landscape" r:id="rId1"/>
    </customSheetView>
  </customSheetViews>
  <mergeCells count="22">
    <mergeCell ref="E18:F18"/>
    <mergeCell ref="E19:F19"/>
    <mergeCell ref="E12:F12"/>
    <mergeCell ref="E13:F13"/>
    <mergeCell ref="E14:F14"/>
    <mergeCell ref="E15:F15"/>
    <mergeCell ref="E16:F16"/>
    <mergeCell ref="E17:F17"/>
    <mergeCell ref="H37:J37"/>
    <mergeCell ref="H29:J29"/>
    <mergeCell ref="H30:J30"/>
    <mergeCell ref="H31:J31"/>
    <mergeCell ref="H32:J32"/>
    <mergeCell ref="H33:J33"/>
    <mergeCell ref="H35:J35"/>
    <mergeCell ref="H36:J36"/>
    <mergeCell ref="E11:F11"/>
    <mergeCell ref="E6:F6"/>
    <mergeCell ref="E7:F7"/>
    <mergeCell ref="E8:F8"/>
    <mergeCell ref="E9:F9"/>
    <mergeCell ref="E10:F10"/>
  </mergeCells>
  <conditionalFormatting sqref="B6:B13">
    <cfRule type="notContainsBlanks" dxfId="26" priority="52">
      <formula>LEN(TRIM(B6))&gt;0</formula>
    </cfRule>
  </conditionalFormatting>
  <conditionalFormatting sqref="E7">
    <cfRule type="notContainsBlanks" dxfId="25" priority="40">
      <formula>LEN(TRIM(E7))&gt;0</formula>
    </cfRule>
  </conditionalFormatting>
  <conditionalFormatting sqref="E8:E19">
    <cfRule type="notContainsBlanks" dxfId="24" priority="39">
      <formula>LEN(TRIM(E8))&gt;0</formula>
    </cfRule>
  </conditionalFormatting>
  <conditionalFormatting sqref="E6">
    <cfRule type="notContainsBlanks" dxfId="23" priority="38">
      <formula>LEN(TRIM(E6))&gt;0</formula>
    </cfRule>
  </conditionalFormatting>
  <conditionalFormatting sqref="B54">
    <cfRule type="notContainsBlanks" dxfId="22" priority="11">
      <formula>LEN(TRIM(B54))&gt;0</formula>
    </cfRule>
  </conditionalFormatting>
  <conditionalFormatting sqref="B16:B20 B24:B25">
    <cfRule type="notContainsBlanks" dxfId="21" priority="35">
      <formula>LEN(TRIM(B16))&gt;0</formula>
    </cfRule>
  </conditionalFormatting>
  <conditionalFormatting sqref="B44">
    <cfRule type="notContainsBlanks" dxfId="20" priority="33">
      <formula>LEN(TRIM(B44))&gt;0</formula>
    </cfRule>
  </conditionalFormatting>
  <conditionalFormatting sqref="B45">
    <cfRule type="notContainsBlanks" dxfId="19" priority="32">
      <formula>LEN(TRIM(B45))&gt;0</formula>
    </cfRule>
  </conditionalFormatting>
  <conditionalFormatting sqref="B46">
    <cfRule type="notContainsBlanks" dxfId="18" priority="31">
      <formula>LEN(TRIM(B46))&gt;0</formula>
    </cfRule>
  </conditionalFormatting>
  <conditionalFormatting sqref="C47">
    <cfRule type="notContainsBlanks" dxfId="17" priority="30">
      <formula>LEN(TRIM(C47))&gt;0</formula>
    </cfRule>
  </conditionalFormatting>
  <conditionalFormatting sqref="B48">
    <cfRule type="notContainsBlanks" dxfId="16" priority="29">
      <formula>LEN(TRIM(B48))&gt;0</formula>
    </cfRule>
  </conditionalFormatting>
  <conditionalFormatting sqref="B49">
    <cfRule type="notContainsBlanks" dxfId="15" priority="28">
      <formula>LEN(TRIM(B49))&gt;0</formula>
    </cfRule>
  </conditionalFormatting>
  <conditionalFormatting sqref="E52:E54">
    <cfRule type="notContainsBlanks" dxfId="14" priority="17">
      <formula>LEN(TRIM(E52))&gt;0</formula>
    </cfRule>
  </conditionalFormatting>
  <conditionalFormatting sqref="J42">
    <cfRule type="notContainsBlanks" dxfId="13" priority="25">
      <formula>LEN(TRIM(J42))&gt;0</formula>
    </cfRule>
  </conditionalFormatting>
  <conditionalFormatting sqref="D52">
    <cfRule type="notContainsBlanks" dxfId="12" priority="23">
      <formula>LEN(TRIM(D52))&gt;0</formula>
    </cfRule>
  </conditionalFormatting>
  <conditionalFormatting sqref="D53">
    <cfRule type="notContainsBlanks" dxfId="11" priority="22">
      <formula>LEN(TRIM(D53))&gt;0</formula>
    </cfRule>
  </conditionalFormatting>
  <conditionalFormatting sqref="D54">
    <cfRule type="notContainsBlanks" dxfId="10" priority="21">
      <formula>LEN(TRIM(D54))&gt;0</formula>
    </cfRule>
  </conditionalFormatting>
  <conditionalFormatting sqref="G46">
    <cfRule type="notContainsBlanks" dxfId="9" priority="20">
      <formula>LEN(TRIM(G46))&gt;0</formula>
    </cfRule>
  </conditionalFormatting>
  <conditionalFormatting sqref="F52:G54">
    <cfRule type="notContainsBlanks" dxfId="8" priority="18">
      <formula>LEN(TRIM(F52))&gt;0</formula>
    </cfRule>
  </conditionalFormatting>
  <conditionalFormatting sqref="C52">
    <cfRule type="notContainsBlanks" dxfId="7" priority="15">
      <formula>LEN(TRIM(C52))&gt;0</formula>
    </cfRule>
  </conditionalFormatting>
  <conditionalFormatting sqref="C54">
    <cfRule type="notContainsBlanks" dxfId="6" priority="14">
      <formula>LEN(TRIM(C54))&gt;0</formula>
    </cfRule>
  </conditionalFormatting>
  <conditionalFormatting sqref="B52">
    <cfRule type="notContainsBlanks" dxfId="5" priority="12">
      <formula>LEN(TRIM(B52))&gt;0</formula>
    </cfRule>
  </conditionalFormatting>
  <conditionalFormatting sqref="B3">
    <cfRule type="notContainsBlanks" dxfId="4" priority="9">
      <formula>LEN(TRIM(B3))&gt;0</formula>
    </cfRule>
  </conditionalFormatting>
  <conditionalFormatting sqref="B27:B29">
    <cfRule type="notContainsBlanks" dxfId="3" priority="8">
      <formula>LEN(TRIM(B27))&gt;0</formula>
    </cfRule>
  </conditionalFormatting>
  <conditionalFormatting sqref="B26">
    <cfRule type="notContainsBlanks" dxfId="2" priority="7">
      <formula>LEN(TRIM(B26))&gt;0</formula>
    </cfRule>
  </conditionalFormatting>
  <conditionalFormatting sqref="B31:B33">
    <cfRule type="notContainsBlanks" dxfId="1" priority="3">
      <formula>LEN(TRIM(B31))&gt;0</formula>
    </cfRule>
  </conditionalFormatting>
  <conditionalFormatting sqref="B21:B23">
    <cfRule type="notContainsBlanks" dxfId="0" priority="1">
      <formula>LEN(TRIM(B21))&gt;0</formula>
    </cfRule>
  </conditionalFormatting>
  <hyperlinks>
    <hyperlink ref="E14" r:id="rId2" xr:uid="{00000000-0004-0000-1500-000000000000}"/>
    <hyperlink ref="B23" r:id="rId3" xr:uid="{00000000-0004-0000-1500-000001000000}"/>
  </hyperlinks>
  <pageMargins left="0.70866141732283472" right="0.70866141732283472" top="0.74803149606299213" bottom="0.74803149606299213" header="0.31496062992125984" footer="0.31496062992125984"/>
  <pageSetup paperSize="8" scale="29" orientation="landscape" r:id="rId4"/>
  <drawing r:id="rId5"/>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1">
    <tabColor rgb="FF002060"/>
    <pageSetUpPr autoPageBreaks="0"/>
  </sheetPr>
  <dimension ref="A1:AF159"/>
  <sheetViews>
    <sheetView workbookViewId="0">
      <selection activeCell="E460" sqref="E460"/>
    </sheetView>
  </sheetViews>
  <sheetFormatPr baseColWidth="10" defaultColWidth="11.5546875" defaultRowHeight="13.2" outlineLevelRow="1" x14ac:dyDescent="0.25"/>
  <cols>
    <col min="1" max="1" width="11.5546875" style="373" customWidth="1"/>
    <col min="2" max="3" width="17.77734375" style="373" customWidth="1"/>
    <col min="4" max="4" width="14.77734375" style="373" customWidth="1"/>
    <col min="5" max="5" width="9.44140625" style="373" customWidth="1"/>
    <col min="6" max="6" width="22.109375" style="373" customWidth="1"/>
    <col min="7" max="7" width="15" style="373" customWidth="1"/>
    <col min="8" max="8" width="6.77734375" style="373" customWidth="1"/>
    <col min="9" max="9" width="14.77734375" style="373" customWidth="1"/>
    <col min="10" max="10" width="9.44140625" style="373" customWidth="1"/>
    <col min="11" max="11" width="22.109375" style="373" customWidth="1"/>
    <col min="12" max="12" width="15" style="250" customWidth="1"/>
    <col min="13" max="13" width="6.77734375" style="250" customWidth="1"/>
    <col min="14" max="14" width="8.88671875" style="250" customWidth="1"/>
    <col min="15" max="15" width="12.77734375" style="250" customWidth="1"/>
    <col min="16" max="16" width="13.77734375" style="250" customWidth="1"/>
    <col min="17" max="17" width="15.109375" style="4" customWidth="1"/>
    <col min="18" max="18" width="12.88671875" style="373" customWidth="1"/>
    <col min="19" max="19" width="17.77734375" style="3" customWidth="1"/>
    <col min="20" max="20" width="20" style="3" customWidth="1"/>
    <col min="21" max="22" width="11.5546875" style="3" customWidth="1"/>
    <col min="23" max="23" width="11.5546875" style="3"/>
    <col min="24" max="33" width="11.5546875" style="3" customWidth="1"/>
    <col min="34" max="16384" width="11.5546875" style="3"/>
  </cols>
  <sheetData>
    <row r="1" spans="1:31" s="575" customFormat="1" ht="26.25" customHeight="1" x14ac:dyDescent="0.25">
      <c r="G1" s="576"/>
    </row>
    <row r="2" spans="1:31" ht="50.1" customHeight="1" x14ac:dyDescent="0.25">
      <c r="A2" s="462"/>
      <c r="B2" s="1360" t="s">
        <v>716</v>
      </c>
      <c r="C2" s="1360"/>
      <c r="D2" s="1360"/>
      <c r="E2" s="1360"/>
      <c r="F2" s="1360"/>
      <c r="G2" s="1360"/>
      <c r="H2" s="1360"/>
      <c r="I2" s="1360"/>
    </row>
    <row r="3" spans="1:31" ht="18" x14ac:dyDescent="0.35">
      <c r="A3" s="581" t="s">
        <v>304</v>
      </c>
      <c r="B3" s="582" t="s">
        <v>69</v>
      </c>
      <c r="C3" s="466"/>
      <c r="D3" s="466"/>
      <c r="E3" s="466"/>
      <c r="F3" s="7"/>
      <c r="G3" s="7"/>
      <c r="H3" s="7"/>
      <c r="I3" s="7"/>
      <c r="J3" s="7"/>
      <c r="K3" s="7"/>
      <c r="L3" s="7"/>
      <c r="M3" s="7"/>
      <c r="N3" s="7"/>
      <c r="O3" s="7"/>
      <c r="P3" s="7"/>
      <c r="Q3" s="7"/>
      <c r="R3" s="7"/>
      <c r="S3" s="7"/>
      <c r="T3" s="7"/>
      <c r="U3" s="7"/>
      <c r="V3" s="7"/>
      <c r="W3" s="7"/>
      <c r="X3" s="7"/>
      <c r="Y3" s="7"/>
      <c r="Z3" s="7"/>
      <c r="AA3" s="7"/>
      <c r="AB3" s="7"/>
      <c r="AC3" s="7"/>
      <c r="AD3" s="7"/>
      <c r="AE3" s="7"/>
    </row>
    <row r="4" spans="1:31" s="573" customFormat="1" hidden="1" outlineLevel="1" x14ac:dyDescent="0.25"/>
    <row r="5" spans="1:31" s="573" customFormat="1" hidden="1" outlineLevel="1" x14ac:dyDescent="0.25">
      <c r="B5" s="573" t="s">
        <v>61</v>
      </c>
      <c r="C5" s="47" t="e">
        <f>E31</f>
        <v>#REF!</v>
      </c>
      <c r="D5" s="573" t="s">
        <v>70</v>
      </c>
      <c r="E5" s="20" t="s">
        <v>637</v>
      </c>
    </row>
    <row r="6" spans="1:31" s="573" customFormat="1" ht="15.6" hidden="1" outlineLevel="1" x14ac:dyDescent="0.3">
      <c r="B6" s="573" t="s">
        <v>71</v>
      </c>
      <c r="C6" s="573">
        <v>0.06</v>
      </c>
      <c r="D6" s="48"/>
    </row>
    <row r="7" spans="1:31" s="573" customFormat="1" ht="14.4" hidden="1" outlineLevel="1" x14ac:dyDescent="0.3">
      <c r="B7" s="573" t="s">
        <v>72</v>
      </c>
      <c r="C7" s="573">
        <v>25</v>
      </c>
      <c r="D7" s="573" t="s">
        <v>73</v>
      </c>
      <c r="E7" s="8" t="s">
        <v>74</v>
      </c>
    </row>
    <row r="8" spans="1:31" s="573" customFormat="1" hidden="1" outlineLevel="1" x14ac:dyDescent="0.25">
      <c r="B8" s="573" t="s">
        <v>75</v>
      </c>
      <c r="C8" s="47">
        <v>1000000</v>
      </c>
      <c r="D8" s="573" t="s">
        <v>76</v>
      </c>
    </row>
    <row r="9" spans="1:31" s="573" customFormat="1" hidden="1" outlineLevel="1" x14ac:dyDescent="0.25"/>
    <row r="10" spans="1:31" s="573" customFormat="1" hidden="1" outlineLevel="1" x14ac:dyDescent="0.25">
      <c r="B10" s="573" t="s">
        <v>77</v>
      </c>
      <c r="C10" s="47" t="e">
        <f>(C5*(1-POWER(1+C6,-C7)))/C6-C8</f>
        <v>#REF!</v>
      </c>
      <c r="D10" s="573" t="s">
        <v>76</v>
      </c>
    </row>
    <row r="11" spans="1:31" s="573" customFormat="1" hidden="1" outlineLevel="1" x14ac:dyDescent="0.25"/>
    <row r="12" spans="1:31" s="573" customFormat="1" hidden="1" outlineLevel="1" x14ac:dyDescent="0.25">
      <c r="B12" s="573" t="s">
        <v>78</v>
      </c>
      <c r="C12" s="49" t="e">
        <f>LN(1/(1-(C8*C6/C5)))/LN(1+C6)</f>
        <v>#REF!</v>
      </c>
      <c r="D12" s="573" t="s">
        <v>73</v>
      </c>
    </row>
    <row r="13" spans="1:31" s="573" customFormat="1" hidden="1" outlineLevel="1" x14ac:dyDescent="0.25"/>
    <row r="14" spans="1:31" s="573" customFormat="1" hidden="1" outlineLevel="1" x14ac:dyDescent="0.25">
      <c r="B14" s="573" t="s">
        <v>79</v>
      </c>
      <c r="C14" s="573">
        <v>0.05</v>
      </c>
      <c r="D14" s="573">
        <v>0.1</v>
      </c>
      <c r="E14" s="573">
        <v>0.15</v>
      </c>
      <c r="F14" s="573">
        <v>0.2</v>
      </c>
      <c r="G14" s="573">
        <v>0.23499999999999999</v>
      </c>
      <c r="H14" s="573">
        <v>0.28000000000000003</v>
      </c>
      <c r="I14" s="573">
        <v>0.35</v>
      </c>
      <c r="J14" s="573">
        <v>0.37</v>
      </c>
      <c r="K14" s="573">
        <v>0.45</v>
      </c>
      <c r="L14" s="573">
        <v>0.46300000000000002</v>
      </c>
      <c r="M14" s="573">
        <v>0.55000000000000004</v>
      </c>
      <c r="N14" s="573">
        <v>0.6</v>
      </c>
      <c r="O14" s="573">
        <v>0.65</v>
      </c>
      <c r="P14" s="573">
        <v>0.7</v>
      </c>
      <c r="Q14" s="573">
        <v>0.75</v>
      </c>
      <c r="R14" s="573">
        <v>0.8</v>
      </c>
      <c r="S14" s="573">
        <v>0.85</v>
      </c>
      <c r="T14" s="573">
        <v>0.9</v>
      </c>
      <c r="U14" s="573">
        <v>0.95</v>
      </c>
      <c r="V14" s="573">
        <v>1</v>
      </c>
      <c r="W14" s="573">
        <v>1.1000000000000001</v>
      </c>
      <c r="X14" s="573">
        <v>1.1499999999999999</v>
      </c>
      <c r="Y14" s="573">
        <v>1.2</v>
      </c>
      <c r="Z14" s="573">
        <v>1.25</v>
      </c>
      <c r="AA14" s="573">
        <v>1.3</v>
      </c>
      <c r="AB14" s="573">
        <v>1.35</v>
      </c>
      <c r="AC14" s="573">
        <v>1.4</v>
      </c>
      <c r="AD14" s="573">
        <v>1.45</v>
      </c>
      <c r="AE14" s="573">
        <v>1.5</v>
      </c>
    </row>
    <row r="15" spans="1:31" s="573" customFormat="1" hidden="1" outlineLevel="1" x14ac:dyDescent="0.25">
      <c r="B15" s="573" t="s">
        <v>80</v>
      </c>
      <c r="C15" s="573" t="e">
        <f>(C5*(1-POWER(1+C14,-C7)))/C14-C8</f>
        <v>#REF!</v>
      </c>
      <c r="D15" s="573" t="e">
        <f>(C5*(1-POWER(1+D14,-C7)))/D14-C8</f>
        <v>#REF!</v>
      </c>
      <c r="E15" s="573" t="e">
        <f>(C5*(1-POWER(1+E14,-C7)))/E14-C8</f>
        <v>#REF!</v>
      </c>
      <c r="F15" s="573" t="e">
        <f>(C5*(1-POWER(1+F14,-C7)))/F14-C8</f>
        <v>#REF!</v>
      </c>
      <c r="G15" s="573" t="e">
        <f>(C5*(1-POWER(1+G14,-C7)))/G14-C8</f>
        <v>#REF!</v>
      </c>
      <c r="H15" s="573" t="e">
        <f>(C5*(1-POWER(1+H14,-C7)))/H14-C8</f>
        <v>#REF!</v>
      </c>
      <c r="I15" s="573" t="e">
        <f>(C5*(1-POWER(1+I14,-C7)))/I14-C8</f>
        <v>#REF!</v>
      </c>
      <c r="J15" s="573" t="e">
        <f>(C5*(1-POWER(1+J14,-C7)))/J14-C8</f>
        <v>#REF!</v>
      </c>
      <c r="K15" s="573" t="e">
        <f>(C5*(1-POWER(1+K14,-C7)))/K14-C8</f>
        <v>#REF!</v>
      </c>
      <c r="L15" s="573" t="e">
        <f>(C5*(1-POWER(1+L14,-C7)))/L14-C8</f>
        <v>#REF!</v>
      </c>
      <c r="M15" s="573" t="e">
        <f>(C5*(1-POWER(1+M14,-C7)))/M14-C8</f>
        <v>#REF!</v>
      </c>
      <c r="N15" s="573" t="e">
        <f>(C5*(1-POWER(1+N14,-C7)))/N14-C8</f>
        <v>#REF!</v>
      </c>
      <c r="O15" s="573" t="e">
        <f>(C5*(1-POWER(1+O14,-C7)))/O14-C8</f>
        <v>#REF!</v>
      </c>
      <c r="P15" s="573" t="e">
        <f>(C5*(1-POWER(1+P14,-C7)))/P14-C8</f>
        <v>#REF!</v>
      </c>
      <c r="Q15" s="573" t="e">
        <f>(C5*(1-POWER(1+Q14,-C7)))/Q14-C8</f>
        <v>#REF!</v>
      </c>
      <c r="R15" s="573" t="e">
        <f>(C5*(1-POWER(1+R14,-C7)))/R14-C8</f>
        <v>#REF!</v>
      </c>
      <c r="S15" s="573" t="e">
        <f>(C5*(1-POWER(1+S14,-C7)))/S14-C8</f>
        <v>#REF!</v>
      </c>
      <c r="T15" s="573" t="e">
        <f>(C5*(1-POWER(1+T14,-C7)))/T14-C8</f>
        <v>#REF!</v>
      </c>
      <c r="U15" s="573" t="e">
        <f>(C5*(1-POWER(1+U14,-C7)))/U14-C8</f>
        <v>#REF!</v>
      </c>
      <c r="V15" s="573" t="e">
        <f>(C5*(1-POWER(1+V14,-C7)))/V14-C8</f>
        <v>#REF!</v>
      </c>
      <c r="W15" s="573" t="e">
        <f>(C5*(1-POWER(1+W14,-C7)))/W14-C8</f>
        <v>#REF!</v>
      </c>
      <c r="X15" s="573" t="e">
        <f>(C5*(1-POWER(1+X14,-C7)))/X14-C8</f>
        <v>#REF!</v>
      </c>
      <c r="Y15" s="573" t="e">
        <f>(C5*(1-POWER(1+Y14,-C7)))/Y14-C8</f>
        <v>#REF!</v>
      </c>
      <c r="Z15" s="573" t="e">
        <f>(C5*(1-POWER(1+Z14,-C7)))/Z14-C8</f>
        <v>#REF!</v>
      </c>
      <c r="AA15" s="573" t="e">
        <f>(C5*(1-POWER(1+AA14,-C7)))/AA14-C8</f>
        <v>#REF!</v>
      </c>
      <c r="AB15" s="573" t="e">
        <f>(C5*(1-POWER(1+AB14,-C7)))/AB14-C8</f>
        <v>#REF!</v>
      </c>
      <c r="AC15" s="573" t="e">
        <f>(C5*(1-POWER(1+AC14,-C7)))/AC14-C8</f>
        <v>#REF!</v>
      </c>
      <c r="AD15" s="573" t="e">
        <f>(C5*(1-POWER(1+AD14,-C7)))/AD14-C8</f>
        <v>#REF!</v>
      </c>
      <c r="AE15" s="573" t="e">
        <f>(C5*(1-POWER(1+AE14,-C7)))/AE14-C8</f>
        <v>#REF!</v>
      </c>
    </row>
    <row r="16" spans="1:31" s="573" customFormat="1" hidden="1" outlineLevel="1" x14ac:dyDescent="0.25"/>
    <row r="17" spans="1:32" s="573" customFormat="1" hidden="1" outlineLevel="1" x14ac:dyDescent="0.25"/>
    <row r="18" spans="1:32" s="573" customFormat="1" hidden="1" outlineLevel="1" x14ac:dyDescent="0.25"/>
    <row r="19" spans="1:32" s="573" customFormat="1" hidden="1" outlineLevel="1" x14ac:dyDescent="0.25">
      <c r="B19" s="573" t="s">
        <v>81</v>
      </c>
    </row>
    <row r="20" spans="1:32" s="573" customFormat="1" hidden="1" outlineLevel="1" x14ac:dyDescent="0.25"/>
    <row r="21" spans="1:32" s="573" customFormat="1" hidden="1" outlineLevel="1" x14ac:dyDescent="0.25">
      <c r="C21" s="250" t="s">
        <v>82</v>
      </c>
      <c r="D21" s="250" t="s">
        <v>83</v>
      </c>
      <c r="E21" s="250" t="s">
        <v>84</v>
      </c>
    </row>
    <row r="22" spans="1:32" s="573" customFormat="1" hidden="1" outlineLevel="1" x14ac:dyDescent="0.25">
      <c r="B22" s="573" t="s">
        <v>64</v>
      </c>
      <c r="C22" s="299" t="e">
        <f>E48</f>
        <v>#REF!</v>
      </c>
      <c r="D22" s="49">
        <v>0.85</v>
      </c>
      <c r="E22" s="573" t="e">
        <f>C22*D22</f>
        <v>#REF!</v>
      </c>
    </row>
    <row r="23" spans="1:32" s="573" customFormat="1" hidden="1" outlineLevel="1" x14ac:dyDescent="0.25">
      <c r="C23" s="250" t="s">
        <v>63</v>
      </c>
      <c r="E23" s="250" t="s">
        <v>85</v>
      </c>
    </row>
    <row r="24" spans="1:32" s="573" customFormat="1" hidden="1" outlineLevel="1" x14ac:dyDescent="0.25">
      <c r="B24" s="573" t="s">
        <v>86</v>
      </c>
      <c r="C24" s="573">
        <f>C26+C27</f>
        <v>0</v>
      </c>
      <c r="E24" s="573">
        <f>G26+G27</f>
        <v>0</v>
      </c>
    </row>
    <row r="25" spans="1:32" s="573" customFormat="1" hidden="1" outlineLevel="1" x14ac:dyDescent="0.25">
      <c r="B25" s="573" t="s">
        <v>87</v>
      </c>
      <c r="C25" s="250" t="s">
        <v>63</v>
      </c>
      <c r="D25" s="250" t="s">
        <v>88</v>
      </c>
      <c r="E25" s="250" t="s">
        <v>89</v>
      </c>
      <c r="G25" s="250" t="s">
        <v>85</v>
      </c>
    </row>
    <row r="26" spans="1:32" s="573" customFormat="1" hidden="1" outlineLevel="1" x14ac:dyDescent="0.25">
      <c r="B26" s="573" t="s">
        <v>90</v>
      </c>
      <c r="C26" s="573">
        <v>0</v>
      </c>
      <c r="D26" s="573">
        <v>86</v>
      </c>
      <c r="E26" s="573">
        <v>6</v>
      </c>
      <c r="G26" s="573">
        <f>C26*D26*E26</f>
        <v>0</v>
      </c>
    </row>
    <row r="27" spans="1:32" s="573" customFormat="1" hidden="1" outlineLevel="1" x14ac:dyDescent="0.25">
      <c r="B27" s="573" t="s">
        <v>91</v>
      </c>
      <c r="C27" s="59">
        <v>0</v>
      </c>
      <c r="D27" s="49">
        <v>4.5</v>
      </c>
      <c r="E27" s="573">
        <v>6</v>
      </c>
      <c r="G27" s="573">
        <f>C27*D27*E27</f>
        <v>0</v>
      </c>
    </row>
    <row r="28" spans="1:32" s="573" customFormat="1" ht="15.6" hidden="1" outlineLevel="1" x14ac:dyDescent="0.3">
      <c r="B28" s="156" t="s">
        <v>92</v>
      </c>
      <c r="D28" s="573" t="s">
        <v>93</v>
      </c>
      <c r="E28" s="49">
        <v>0</v>
      </c>
      <c r="F28" s="573" t="s">
        <v>94</v>
      </c>
      <c r="G28" s="573">
        <f>C28*E28</f>
        <v>0</v>
      </c>
    </row>
    <row r="29" spans="1:32" s="573" customFormat="1" ht="15.6" hidden="1" outlineLevel="1" x14ac:dyDescent="0.3">
      <c r="B29" s="156" t="s">
        <v>95</v>
      </c>
      <c r="G29" s="573">
        <v>0</v>
      </c>
      <c r="I29" s="8" t="s">
        <v>96</v>
      </c>
    </row>
    <row r="30" spans="1:32" s="573" customFormat="1" hidden="1" outlineLevel="1" x14ac:dyDescent="0.25">
      <c r="B30" s="573" t="s">
        <v>97</v>
      </c>
      <c r="E30" s="573" t="e">
        <f>E22+E24+G28+G29</f>
        <v>#REF!</v>
      </c>
    </row>
    <row r="31" spans="1:32" collapsed="1" x14ac:dyDescent="0.25">
      <c r="A31" s="462"/>
      <c r="B31" s="462"/>
      <c r="C31" s="462"/>
      <c r="D31" s="462"/>
      <c r="E31" s="589" t="e">
        <f>ROUNDDOWN(E30,-3)</f>
        <v>#REF!</v>
      </c>
      <c r="F31" s="568" t="s">
        <v>728</v>
      </c>
      <c r="G31" s="462"/>
      <c r="H31" s="462"/>
      <c r="L31" s="373"/>
      <c r="M31" s="373"/>
      <c r="N31" s="373"/>
      <c r="O31" s="373"/>
      <c r="P31" s="373"/>
      <c r="Q31" s="373"/>
      <c r="S31" s="373"/>
      <c r="T31" s="373"/>
      <c r="U31" s="373"/>
      <c r="V31" s="373"/>
      <c r="W31" s="373"/>
      <c r="X31" s="373"/>
      <c r="Y31" s="373"/>
      <c r="Z31" s="373"/>
      <c r="AA31" s="373"/>
      <c r="AB31" s="373"/>
      <c r="AC31" s="373"/>
      <c r="AD31" s="373"/>
      <c r="AE31" s="373"/>
      <c r="AF31" s="373"/>
    </row>
    <row r="32" spans="1:32" ht="27.75" customHeight="1" x14ac:dyDescent="0.3">
      <c r="A32" s="581" t="s">
        <v>305</v>
      </c>
      <c r="B32" s="582" t="s">
        <v>711</v>
      </c>
      <c r="C32" s="466"/>
      <c r="D32" s="466"/>
      <c r="E32" s="466"/>
      <c r="F32" s="94"/>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row>
    <row r="33" spans="1:32" ht="15" hidden="1" customHeight="1" outlineLevel="1" x14ac:dyDescent="0.3">
      <c r="A33" s="462"/>
      <c r="B33" s="157"/>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row>
    <row r="34" spans="1:32" ht="15" hidden="1" customHeight="1" outlineLevel="1" x14ac:dyDescent="0.3">
      <c r="A34" s="506"/>
      <c r="B34" s="158"/>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row>
    <row r="35" spans="1:32" ht="12.75" hidden="1" customHeight="1" outlineLevel="1" x14ac:dyDescent="0.25">
      <c r="A35" s="462"/>
      <c r="B35" s="20"/>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row>
    <row r="36" spans="1:32" ht="12.75" hidden="1" customHeight="1" outlineLevel="1" x14ac:dyDescent="0.25">
      <c r="A36" s="462"/>
      <c r="B36" s="20"/>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row>
    <row r="37" spans="1:32" ht="12.75" hidden="1" customHeight="1" outlineLevel="1" x14ac:dyDescent="0.25">
      <c r="A37" s="462"/>
      <c r="B37" s="459"/>
      <c r="C37" s="458"/>
      <c r="D37" s="458"/>
      <c r="E37" s="458"/>
      <c r="F37" s="458"/>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row>
    <row r="38" spans="1:32" ht="12.75" hidden="1" customHeight="1" outlineLevel="1" x14ac:dyDescent="0.25">
      <c r="A38" s="462"/>
      <c r="B38" s="1362"/>
      <c r="C38" s="1362"/>
      <c r="D38" s="1362"/>
      <c r="E38" s="1362"/>
      <c r="F38" s="13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row>
    <row r="39" spans="1:32" ht="12.75" hidden="1" customHeight="1" outlineLevel="1" x14ac:dyDescent="0.25">
      <c r="A39" s="462"/>
      <c r="B39" s="1362" t="s">
        <v>353</v>
      </c>
      <c r="C39" s="1362"/>
      <c r="D39" s="1362"/>
      <c r="E39" s="1362"/>
      <c r="F39" s="13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row>
    <row r="40" spans="1:32" ht="12.75" hidden="1" customHeight="1" outlineLevel="1" x14ac:dyDescent="0.25">
      <c r="A40" s="462"/>
      <c r="B40" s="1363" t="s">
        <v>60</v>
      </c>
      <c r="C40" s="1363"/>
      <c r="D40" s="1363"/>
      <c r="E40" s="1363"/>
      <c r="F40" s="1363"/>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row>
    <row r="41" spans="1:32" ht="12.75" hidden="1" customHeight="1" outlineLevel="1" x14ac:dyDescent="0.25">
      <c r="A41" s="462"/>
      <c r="B41" s="458"/>
      <c r="C41" s="510"/>
      <c r="D41" s="510"/>
      <c r="E41" s="458"/>
      <c r="F41" s="458"/>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row>
    <row r="42" spans="1:32" ht="12.75" hidden="1" customHeight="1" outlineLevel="1" x14ac:dyDescent="0.25">
      <c r="A42" s="462"/>
      <c r="B42" s="1362" t="s">
        <v>638</v>
      </c>
      <c r="C42" s="1362"/>
      <c r="D42" s="90">
        <f>D142+D143+D144</f>
        <v>1065</v>
      </c>
      <c r="E42" s="510" t="s">
        <v>365</v>
      </c>
      <c r="F42" s="458"/>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row>
    <row r="43" spans="1:32" ht="12.75" hidden="1" customHeight="1" outlineLevel="1" x14ac:dyDescent="0.25">
      <c r="A43" s="462"/>
      <c r="B43" s="1362" t="s">
        <v>354</v>
      </c>
      <c r="C43" s="1362"/>
      <c r="D43" s="361">
        <f>G145</f>
        <v>2.14</v>
      </c>
      <c r="E43" s="458" t="s">
        <v>355</v>
      </c>
      <c r="F43" s="458"/>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row>
    <row r="44" spans="1:32" ht="15" hidden="1" customHeight="1" outlineLevel="1" x14ac:dyDescent="0.25">
      <c r="A44" s="506"/>
      <c r="B44" s="458" t="s">
        <v>356</v>
      </c>
      <c r="C44" s="458"/>
      <c r="D44" s="361">
        <v>0.8</v>
      </c>
      <c r="E44" s="458" t="s">
        <v>355</v>
      </c>
      <c r="F44" s="458"/>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row>
    <row r="45" spans="1:32" ht="12.75" hidden="1" customHeight="1" outlineLevel="1" x14ac:dyDescent="0.25">
      <c r="A45" s="462"/>
      <c r="B45" s="458" t="s">
        <v>357</v>
      </c>
      <c r="C45" s="90"/>
      <c r="D45" s="361" t="e">
        <f>Grunndata!#REF!</f>
        <v>#REF!</v>
      </c>
      <c r="E45" s="100"/>
      <c r="F45" s="458"/>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row>
    <row r="46" spans="1:32" ht="12.75" hidden="1" customHeight="1" outlineLevel="1" x14ac:dyDescent="0.25">
      <c r="A46" s="462"/>
      <c r="B46" s="458"/>
      <c r="C46" s="100" t="s">
        <v>358</v>
      </c>
      <c r="D46" s="458"/>
      <c r="E46" s="100" t="s">
        <v>61</v>
      </c>
      <c r="F46" s="458"/>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row>
    <row r="47" spans="1:32" ht="12.75" hidden="1" customHeight="1" outlineLevel="1" x14ac:dyDescent="0.25">
      <c r="A47" s="462"/>
      <c r="B47" s="458"/>
      <c r="C47" s="101" t="s">
        <v>359</v>
      </c>
      <c r="D47" s="458" t="s">
        <v>360</v>
      </c>
      <c r="E47" s="587" t="e">
        <f>D42*(D43-D44)*24*(D45/1000)</f>
        <v>#REF!</v>
      </c>
      <c r="F47" s="458" t="s">
        <v>62</v>
      </c>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row>
    <row r="48" spans="1:32" ht="12.75" hidden="1" customHeight="1" outlineLevel="1" x14ac:dyDescent="0.25">
      <c r="A48" s="462"/>
      <c r="B48" s="458"/>
      <c r="C48" s="458"/>
      <c r="D48" s="458"/>
      <c r="E48" s="588" t="e">
        <f>ROUNDDOWN(E47,-3)</f>
        <v>#REF!</v>
      </c>
      <c r="F48" s="568" t="s">
        <v>727</v>
      </c>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row>
    <row r="49" spans="1:32" ht="15" customHeight="1" collapsed="1" x14ac:dyDescent="0.25">
      <c r="A49" s="462"/>
      <c r="B49" s="573"/>
      <c r="C49" s="573"/>
      <c r="D49" s="573"/>
      <c r="E49" s="246"/>
      <c r="F49" s="6"/>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row>
    <row r="50" spans="1:32" ht="30" customHeight="1" x14ac:dyDescent="0.3">
      <c r="A50" s="581" t="s">
        <v>706</v>
      </c>
      <c r="B50" s="582" t="s">
        <v>712</v>
      </c>
      <c r="C50" s="456"/>
      <c r="D50" s="456"/>
      <c r="E50" s="455"/>
      <c r="F50" s="399"/>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row>
    <row r="51" spans="1:32" s="573" customFormat="1" ht="12.75" hidden="1" customHeight="1" outlineLevel="1" x14ac:dyDescent="0.3">
      <c r="C51" s="38"/>
      <c r="D51" s="161"/>
      <c r="E51" s="161"/>
      <c r="F51" s="161"/>
      <c r="G51" s="158"/>
      <c r="H51" s="158"/>
      <c r="N51" s="6"/>
      <c r="Z51" s="6"/>
    </row>
    <row r="52" spans="1:32" s="573" customFormat="1" ht="12.75" hidden="1" customHeight="1" outlineLevel="1" x14ac:dyDescent="0.25">
      <c r="A52" s="1361"/>
      <c r="B52" s="1361"/>
      <c r="C52" s="1361"/>
      <c r="D52" s="20"/>
      <c r="E52" s="20"/>
      <c r="F52" s="20"/>
      <c r="G52" s="20"/>
      <c r="H52" s="20"/>
    </row>
    <row r="53" spans="1:32" s="573" customFormat="1" ht="12.75" hidden="1" customHeight="1" outlineLevel="1" x14ac:dyDescent="0.25">
      <c r="A53" s="1361"/>
      <c r="B53" s="1361"/>
      <c r="C53" s="1361"/>
      <c r="D53" s="20"/>
      <c r="E53" s="20"/>
      <c r="F53" s="20"/>
      <c r="G53" s="20"/>
      <c r="H53" s="20"/>
      <c r="K53" s="11"/>
      <c r="L53" s="571"/>
    </row>
    <row r="54" spans="1:32" s="573" customFormat="1" ht="12.75" hidden="1" customHeight="1" outlineLevel="1" x14ac:dyDescent="0.25">
      <c r="A54" s="1361"/>
      <c r="B54" s="1361"/>
      <c r="C54" s="1361"/>
      <c r="D54" s="20"/>
      <c r="E54" s="20"/>
      <c r="F54" s="20"/>
      <c r="G54" s="20"/>
      <c r="H54" s="20"/>
    </row>
    <row r="55" spans="1:32" s="573" customFormat="1" ht="12.75" hidden="1" customHeight="1" outlineLevel="1" x14ac:dyDescent="0.25">
      <c r="A55" s="160" t="s">
        <v>6</v>
      </c>
      <c r="B55" s="160"/>
      <c r="C55" s="38" t="s">
        <v>2</v>
      </c>
      <c r="D55" s="165">
        <v>0</v>
      </c>
      <c r="E55" s="20" t="s">
        <v>85</v>
      </c>
      <c r="F55" s="20"/>
      <c r="G55" s="20"/>
      <c r="H55" s="20"/>
    </row>
    <row r="56" spans="1:32" s="573" customFormat="1" ht="12.75" hidden="1" customHeight="1" outlineLevel="1" x14ac:dyDescent="0.25">
      <c r="A56" s="160" t="s">
        <v>27</v>
      </c>
      <c r="B56" s="160"/>
      <c r="C56" s="38" t="s">
        <v>2</v>
      </c>
      <c r="D56" s="166">
        <v>0</v>
      </c>
      <c r="E56" s="20" t="s">
        <v>85</v>
      </c>
      <c r="F56" s="20"/>
      <c r="G56" s="20"/>
      <c r="H56" s="20"/>
      <c r="K56" s="250"/>
    </row>
    <row r="57" spans="1:32" s="573" customFormat="1" ht="15" hidden="1" customHeight="1" outlineLevel="1" x14ac:dyDescent="0.25">
      <c r="A57" s="160" t="s">
        <v>7</v>
      </c>
      <c r="B57" s="160"/>
      <c r="C57" s="38" t="s">
        <v>2</v>
      </c>
      <c r="D57" s="165">
        <v>0</v>
      </c>
      <c r="E57" s="20" t="s">
        <v>85</v>
      </c>
      <c r="F57" s="20"/>
      <c r="G57" s="20"/>
      <c r="H57" s="20"/>
      <c r="K57" s="250"/>
      <c r="N57" s="12"/>
    </row>
    <row r="58" spans="1:32" s="573" customFormat="1" ht="12.75" hidden="1" customHeight="1" outlineLevel="1" x14ac:dyDescent="0.25">
      <c r="A58" s="160" t="s">
        <v>8</v>
      </c>
      <c r="B58" s="160"/>
      <c r="C58" s="38" t="s">
        <v>2</v>
      </c>
      <c r="D58" s="165">
        <v>0</v>
      </c>
      <c r="E58" s="20" t="s">
        <v>85</v>
      </c>
      <c r="F58" s="20"/>
      <c r="G58" s="20"/>
      <c r="H58" s="20"/>
      <c r="K58" s="250"/>
    </row>
    <row r="59" spans="1:32" s="573" customFormat="1" ht="15" hidden="1" customHeight="1" outlineLevel="1" x14ac:dyDescent="0.25">
      <c r="A59" s="160" t="s">
        <v>9</v>
      </c>
      <c r="B59" s="160"/>
      <c r="C59" s="38" t="s">
        <v>2</v>
      </c>
      <c r="D59" s="165">
        <v>0</v>
      </c>
      <c r="E59" s="20" t="s">
        <v>85</v>
      </c>
      <c r="F59" s="20"/>
      <c r="G59" s="20"/>
      <c r="H59" s="20"/>
      <c r="K59" s="250"/>
      <c r="N59" s="12"/>
    </row>
    <row r="60" spans="1:32" s="573" customFormat="1" ht="12.75" hidden="1" customHeight="1" outlineLevel="1" x14ac:dyDescent="0.25">
      <c r="A60" s="160" t="s">
        <v>10</v>
      </c>
      <c r="B60" s="160"/>
      <c r="C60" s="38" t="s">
        <v>2</v>
      </c>
      <c r="D60" s="165">
        <v>0</v>
      </c>
      <c r="E60" s="20" t="s">
        <v>85</v>
      </c>
      <c r="F60" s="20"/>
      <c r="G60" s="20"/>
      <c r="H60" s="20"/>
      <c r="K60" s="250"/>
    </row>
    <row r="61" spans="1:32" s="573" customFormat="1" ht="12.75" hidden="1" customHeight="1" outlineLevel="1" x14ac:dyDescent="0.25">
      <c r="A61" s="160" t="s">
        <v>11</v>
      </c>
      <c r="B61" s="160"/>
      <c r="C61" s="38" t="s">
        <v>2</v>
      </c>
      <c r="D61" s="165">
        <v>0</v>
      </c>
      <c r="E61" s="20" t="s">
        <v>85</v>
      </c>
      <c r="F61" s="20"/>
      <c r="G61" s="20"/>
      <c r="H61" s="20"/>
      <c r="K61" s="250"/>
    </row>
    <row r="62" spans="1:32" s="573" customFormat="1" ht="12.75" hidden="1" customHeight="1" outlineLevel="1" x14ac:dyDescent="0.25">
      <c r="A62" s="160" t="s">
        <v>4</v>
      </c>
      <c r="B62" s="160"/>
      <c r="C62" s="38" t="s">
        <v>2</v>
      </c>
      <c r="D62" s="165">
        <v>0</v>
      </c>
      <c r="E62" s="20" t="s">
        <v>85</v>
      </c>
      <c r="F62" s="20"/>
      <c r="G62" s="20"/>
      <c r="H62" s="20"/>
      <c r="K62" s="250"/>
    </row>
    <row r="63" spans="1:32" s="573" customFormat="1" ht="12.75" hidden="1" customHeight="1" outlineLevel="1" x14ac:dyDescent="0.25">
      <c r="A63" s="160" t="s">
        <v>12</v>
      </c>
      <c r="B63" s="160"/>
      <c r="C63" s="38" t="s">
        <v>2</v>
      </c>
      <c r="D63" s="165">
        <v>0</v>
      </c>
      <c r="E63" s="20" t="s">
        <v>85</v>
      </c>
      <c r="F63" s="20"/>
      <c r="G63" s="20"/>
      <c r="H63" s="20"/>
      <c r="K63" s="250"/>
    </row>
    <row r="64" spans="1:32" s="573" customFormat="1" ht="12.75" hidden="1" customHeight="1" outlineLevel="1" x14ac:dyDescent="0.25">
      <c r="A64" s="160" t="s">
        <v>13</v>
      </c>
      <c r="B64" s="160"/>
      <c r="C64" s="38" t="s">
        <v>2</v>
      </c>
      <c r="D64" s="165">
        <v>0</v>
      </c>
      <c r="E64" s="20" t="s">
        <v>85</v>
      </c>
      <c r="F64" s="20"/>
      <c r="G64" s="20"/>
      <c r="H64" s="20"/>
      <c r="K64" s="250"/>
    </row>
    <row r="65" spans="1:12" s="573" customFormat="1" ht="12.75" hidden="1" customHeight="1" outlineLevel="1" x14ac:dyDescent="0.25">
      <c r="A65" s="160"/>
      <c r="B65" s="160"/>
      <c r="C65" s="38"/>
      <c r="D65" s="20"/>
      <c r="E65" s="20"/>
      <c r="F65" s="20"/>
      <c r="G65" s="20"/>
      <c r="H65" s="20"/>
      <c r="K65" s="250"/>
    </row>
    <row r="66" spans="1:12" s="573" customFormat="1" ht="12.75" hidden="1" customHeight="1" outlineLevel="1" x14ac:dyDescent="0.25">
      <c r="A66" s="160" t="s">
        <v>18</v>
      </c>
      <c r="B66" s="160"/>
      <c r="C66" s="38"/>
      <c r="D66" s="20"/>
      <c r="E66" s="20"/>
      <c r="F66" s="20"/>
      <c r="G66" s="20"/>
      <c r="H66" s="20"/>
      <c r="K66" s="250"/>
    </row>
    <row r="67" spans="1:12" s="573" customFormat="1" ht="12.75" hidden="1" customHeight="1" outlineLevel="1" x14ac:dyDescent="0.25">
      <c r="A67" s="160"/>
      <c r="B67" s="160"/>
      <c r="C67" s="38"/>
      <c r="D67" s="20"/>
      <c r="E67" s="20"/>
      <c r="F67" s="20"/>
      <c r="G67" s="20"/>
      <c r="H67" s="20"/>
      <c r="K67" s="250"/>
    </row>
    <row r="68" spans="1:12" s="573" customFormat="1" ht="12.75" hidden="1" customHeight="1" outlineLevel="1" x14ac:dyDescent="0.25">
      <c r="A68" s="160"/>
      <c r="B68" s="160"/>
      <c r="C68" s="38"/>
      <c r="D68" s="20"/>
      <c r="E68" s="20"/>
      <c r="F68" s="20"/>
      <c r="G68" s="20"/>
      <c r="H68" s="20"/>
      <c r="K68" s="13"/>
    </row>
    <row r="69" spans="1:12" s="573" customFormat="1" ht="12.75" hidden="1" customHeight="1" outlineLevel="1" x14ac:dyDescent="0.25">
      <c r="A69" s="221" t="s">
        <v>317</v>
      </c>
      <c r="B69" s="160"/>
      <c r="C69" s="167" t="s">
        <v>103</v>
      </c>
      <c r="D69" s="167" t="s">
        <v>141</v>
      </c>
      <c r="E69" s="167" t="s">
        <v>165</v>
      </c>
      <c r="F69" s="167" t="s">
        <v>105</v>
      </c>
      <c r="G69" s="168"/>
      <c r="H69" s="20"/>
      <c r="K69" s="250"/>
    </row>
    <row r="70" spans="1:12" s="573" customFormat="1" ht="12.75" hidden="1" customHeight="1" outlineLevel="1" x14ac:dyDescent="0.25">
      <c r="A70" s="221"/>
      <c r="B70" s="160"/>
      <c r="C70" s="38"/>
      <c r="D70" s="167"/>
      <c r="E70" s="168"/>
      <c r="F70" s="168"/>
      <c r="G70" s="168"/>
      <c r="H70" s="20"/>
      <c r="K70" s="250"/>
    </row>
    <row r="71" spans="1:12" s="573" customFormat="1" ht="12.75" hidden="1" customHeight="1" outlineLevel="1" x14ac:dyDescent="0.25">
      <c r="A71" s="170" t="s">
        <v>323</v>
      </c>
      <c r="B71" s="170"/>
      <c r="C71" s="171"/>
      <c r="D71" s="20"/>
      <c r="E71" s="20"/>
      <c r="F71" s="20"/>
      <c r="G71" s="20"/>
      <c r="H71" s="20"/>
      <c r="K71" s="250"/>
    </row>
    <row r="72" spans="1:12" s="573" customFormat="1" ht="12.75" hidden="1" customHeight="1" outlineLevel="1" x14ac:dyDescent="0.25">
      <c r="A72" s="160" t="s">
        <v>322</v>
      </c>
      <c r="B72" s="160"/>
      <c r="C72" s="38" t="s">
        <v>33</v>
      </c>
      <c r="D72" s="141">
        <v>0</v>
      </c>
      <c r="E72" s="141">
        <v>0</v>
      </c>
      <c r="F72" s="172">
        <f>D72*E72</f>
        <v>0</v>
      </c>
      <c r="G72" s="141"/>
      <c r="H72" s="20"/>
      <c r="K72" s="250"/>
    </row>
    <row r="73" spans="1:12" s="573" customFormat="1" ht="12.75" hidden="1" customHeight="1" outlineLevel="1" x14ac:dyDescent="0.25">
      <c r="A73" s="160" t="s">
        <v>322</v>
      </c>
      <c r="B73" s="160"/>
      <c r="C73" s="38" t="s">
        <v>33</v>
      </c>
      <c r="D73" s="141">
        <v>0</v>
      </c>
      <c r="E73" s="141">
        <v>0</v>
      </c>
      <c r="F73" s="172">
        <f>D73*E73</f>
        <v>0</v>
      </c>
      <c r="G73" s="141"/>
      <c r="H73" s="20"/>
      <c r="K73" s="4"/>
      <c r="L73" s="6"/>
    </row>
    <row r="74" spans="1:12" s="573" customFormat="1" ht="12.75" hidden="1" customHeight="1" outlineLevel="1" x14ac:dyDescent="0.25">
      <c r="A74" s="160" t="s">
        <v>322</v>
      </c>
      <c r="B74" s="160"/>
      <c r="C74" s="38" t="s">
        <v>33</v>
      </c>
      <c r="D74" s="141">
        <v>0</v>
      </c>
      <c r="E74" s="141">
        <v>0</v>
      </c>
      <c r="F74" s="172">
        <f>D74*E74</f>
        <v>0</v>
      </c>
      <c r="G74" s="141"/>
      <c r="H74" s="20"/>
      <c r="K74" s="15"/>
      <c r="L74" s="16"/>
    </row>
    <row r="75" spans="1:12" s="573" customFormat="1" ht="12.75" hidden="1" customHeight="1" outlineLevel="1" x14ac:dyDescent="0.25">
      <c r="A75" s="160" t="s">
        <v>322</v>
      </c>
      <c r="B75" s="160"/>
      <c r="C75" s="38" t="s">
        <v>33</v>
      </c>
      <c r="D75" s="141">
        <v>0</v>
      </c>
      <c r="E75" s="141">
        <v>0</v>
      </c>
      <c r="F75" s="172">
        <f>D75*E75</f>
        <v>0</v>
      </c>
      <c r="G75" s="141"/>
      <c r="H75" s="20"/>
      <c r="K75" s="4"/>
      <c r="L75" s="16"/>
    </row>
    <row r="76" spans="1:12" s="573" customFormat="1" ht="12.75" hidden="1" customHeight="1" outlineLevel="1" x14ac:dyDescent="0.25">
      <c r="A76" s="160" t="s">
        <v>318</v>
      </c>
      <c r="B76" s="160"/>
      <c r="C76" s="38" t="s">
        <v>233</v>
      </c>
      <c r="D76" s="141">
        <v>0</v>
      </c>
      <c r="E76" s="141">
        <v>0</v>
      </c>
      <c r="F76" s="172">
        <f>D76*E76</f>
        <v>0</v>
      </c>
      <c r="G76" s="141"/>
      <c r="H76" s="20"/>
      <c r="K76" s="4"/>
      <c r="L76" s="16"/>
    </row>
    <row r="77" spans="1:12" s="573" customFormat="1" ht="12.75" hidden="1" customHeight="1" outlineLevel="1" x14ac:dyDescent="0.25">
      <c r="A77" s="160" t="s">
        <v>18</v>
      </c>
      <c r="B77" s="160"/>
      <c r="C77" s="38"/>
      <c r="D77" s="20"/>
      <c r="E77" s="141"/>
      <c r="F77" s="172">
        <f>SUM(F72:F76)</f>
        <v>0</v>
      </c>
      <c r="G77" s="20"/>
      <c r="H77" s="20"/>
      <c r="K77" s="4"/>
      <c r="L77" s="16"/>
    </row>
    <row r="78" spans="1:12" s="573" customFormat="1" ht="12.75" hidden="1" customHeight="1" outlineLevel="1" x14ac:dyDescent="0.25">
      <c r="A78" s="170" t="s">
        <v>324</v>
      </c>
      <c r="B78" s="170"/>
      <c r="C78" s="38"/>
      <c r="D78" s="20"/>
      <c r="E78" s="20"/>
      <c r="F78" s="20"/>
      <c r="G78" s="20"/>
      <c r="H78" s="20"/>
      <c r="K78" s="4"/>
      <c r="L78" s="16"/>
    </row>
    <row r="79" spans="1:12" s="573" customFormat="1" ht="12.75" hidden="1" customHeight="1" outlineLevel="1" x14ac:dyDescent="0.25">
      <c r="A79" s="160" t="s">
        <v>325</v>
      </c>
      <c r="B79" s="160"/>
      <c r="C79" s="38" t="s">
        <v>33</v>
      </c>
      <c r="D79" s="141">
        <v>0</v>
      </c>
      <c r="E79" s="141">
        <v>0</v>
      </c>
      <c r="F79" s="172">
        <f>D79*E79</f>
        <v>0</v>
      </c>
      <c r="G79" s="20"/>
      <c r="H79" s="20"/>
      <c r="K79" s="13"/>
    </row>
    <row r="80" spans="1:12" s="573" customFormat="1" ht="12.75" hidden="1" customHeight="1" outlineLevel="1" x14ac:dyDescent="0.25">
      <c r="A80" s="160" t="s">
        <v>325</v>
      </c>
      <c r="B80" s="160"/>
      <c r="C80" s="38" t="s">
        <v>33</v>
      </c>
      <c r="D80" s="141">
        <v>0</v>
      </c>
      <c r="E80" s="141">
        <v>0</v>
      </c>
      <c r="F80" s="172">
        <f>D80*E80</f>
        <v>0</v>
      </c>
      <c r="G80" s="20"/>
      <c r="H80" s="20"/>
      <c r="K80" s="4"/>
      <c r="L80" s="6"/>
    </row>
    <row r="81" spans="1:25" s="573" customFormat="1" ht="12.75" hidden="1" customHeight="1" outlineLevel="1" x14ac:dyDescent="0.25">
      <c r="A81" s="160" t="s">
        <v>325</v>
      </c>
      <c r="B81" s="160"/>
      <c r="C81" s="38" t="s">
        <v>33</v>
      </c>
      <c r="D81" s="141">
        <v>0</v>
      </c>
      <c r="E81" s="141">
        <v>0</v>
      </c>
      <c r="F81" s="172">
        <f>D81*E81</f>
        <v>0</v>
      </c>
      <c r="G81" s="20"/>
      <c r="H81" s="20"/>
      <c r="K81" s="4"/>
      <c r="L81" s="16"/>
    </row>
    <row r="82" spans="1:25" s="573" customFormat="1" ht="12.75" hidden="1" customHeight="1" outlineLevel="1" x14ac:dyDescent="0.25">
      <c r="A82" s="160" t="s">
        <v>325</v>
      </c>
      <c r="B82" s="160"/>
      <c r="C82" s="38" t="s">
        <v>33</v>
      </c>
      <c r="D82" s="141">
        <v>0</v>
      </c>
      <c r="E82" s="141">
        <v>0</v>
      </c>
      <c r="F82" s="172">
        <f>D82*E82</f>
        <v>0</v>
      </c>
      <c r="G82" s="20"/>
      <c r="H82" s="20"/>
      <c r="K82" s="4"/>
      <c r="L82" s="16"/>
    </row>
    <row r="83" spans="1:25" s="573" customFormat="1" ht="12.75" hidden="1" customHeight="1" outlineLevel="1" x14ac:dyDescent="0.25">
      <c r="A83" s="160" t="s">
        <v>18</v>
      </c>
      <c r="B83" s="160"/>
      <c r="C83" s="38"/>
      <c r="D83" s="20"/>
      <c r="E83" s="141"/>
      <c r="F83" s="172">
        <f>SUM(F78:F82)</f>
        <v>0</v>
      </c>
      <c r="G83" s="20"/>
      <c r="H83" s="20"/>
      <c r="K83" s="4"/>
      <c r="L83" s="16"/>
    </row>
    <row r="84" spans="1:25" s="573" customFormat="1" ht="13.5" hidden="1" customHeight="1" outlineLevel="1" x14ac:dyDescent="0.25">
      <c r="A84" s="201"/>
      <c r="B84" s="201"/>
      <c r="C84" s="38"/>
      <c r="D84" s="20"/>
      <c r="E84" s="20"/>
      <c r="F84" s="20"/>
      <c r="G84" s="201"/>
      <c r="H84" s="201"/>
    </row>
    <row r="85" spans="1:25" collapsed="1" x14ac:dyDescent="0.25"/>
    <row r="87" spans="1:25" ht="17.399999999999999" x14ac:dyDescent="0.25">
      <c r="A87" s="509" t="s">
        <v>707</v>
      </c>
      <c r="B87" s="467" t="s">
        <v>709</v>
      </c>
    </row>
    <row r="88" spans="1:25" outlineLevel="1" x14ac:dyDescent="0.25"/>
    <row r="89" spans="1:25" outlineLevel="1" x14ac:dyDescent="0.25">
      <c r="A89"/>
      <c r="B89"/>
      <c r="C89"/>
      <c r="D89"/>
      <c r="E89"/>
      <c r="F89"/>
      <c r="G89"/>
      <c r="H89"/>
      <c r="I89"/>
      <c r="J89"/>
      <c r="K89"/>
      <c r="L89" s="381"/>
      <c r="M89" s="384"/>
      <c r="N89"/>
      <c r="O89"/>
      <c r="P89"/>
      <c r="Q89"/>
      <c r="R89"/>
      <c r="S89"/>
      <c r="T89"/>
      <c r="U89"/>
      <c r="V89"/>
      <c r="W89"/>
      <c r="X89"/>
      <c r="Y89"/>
    </row>
    <row r="90" spans="1:25" outlineLevel="1" x14ac:dyDescent="0.25">
      <c r="A90"/>
      <c r="B90"/>
      <c r="C90"/>
      <c r="D90"/>
      <c r="E90"/>
      <c r="F90"/>
      <c r="G90"/>
      <c r="H90"/>
      <c r="I90"/>
      <c r="J90"/>
      <c r="K90"/>
      <c r="L90" s="381"/>
      <c r="M90" s="384"/>
      <c r="N90"/>
      <c r="O90"/>
      <c r="P90"/>
      <c r="Q90"/>
      <c r="R90"/>
      <c r="S90"/>
      <c r="T90"/>
      <c r="U90"/>
      <c r="V90"/>
      <c r="W90"/>
      <c r="X90"/>
      <c r="Y90"/>
    </row>
    <row r="91" spans="1:25" outlineLevel="1" x14ac:dyDescent="0.25">
      <c r="A91" s="315" t="s">
        <v>589</v>
      </c>
      <c r="B91" s="1364"/>
      <c r="C91" s="1364"/>
      <c r="D91" s="1364"/>
      <c r="E91" s="1364"/>
      <c r="F91" s="1364"/>
      <c r="G91" s="1364"/>
      <c r="H91" s="19"/>
      <c r="I91"/>
      <c r="J91"/>
      <c r="K91"/>
      <c r="L91" s="381"/>
      <c r="M91" s="384"/>
      <c r="N91"/>
      <c r="O91" s="300"/>
      <c r="P91" s="300"/>
      <c r="Q91" s="300"/>
      <c r="R91"/>
      <c r="S91"/>
      <c r="T91"/>
      <c r="U91"/>
      <c r="V91"/>
      <c r="W91"/>
      <c r="X91"/>
      <c r="Y91"/>
    </row>
    <row r="92" spans="1:25" outlineLevel="1" x14ac:dyDescent="0.25">
      <c r="A92" s="315"/>
      <c r="B92" s="375" t="s">
        <v>593</v>
      </c>
      <c r="C92" s="375" t="s">
        <v>594</v>
      </c>
      <c r="D92" s="375" t="s">
        <v>595</v>
      </c>
      <c r="E92" s="375" t="s">
        <v>593</v>
      </c>
      <c r="F92" s="375" t="s">
        <v>600</v>
      </c>
      <c r="G92" s="375" t="s">
        <v>595</v>
      </c>
      <c r="H92" s="304"/>
      <c r="I92" s="304"/>
      <c r="J92" s="375" t="s">
        <v>598</v>
      </c>
      <c r="K92" s="377" t="s">
        <v>599</v>
      </c>
      <c r="L92" s="382" t="s">
        <v>598</v>
      </c>
      <c r="M92" s="385" t="s">
        <v>599</v>
      </c>
      <c r="N92"/>
      <c r="O92" s="387"/>
      <c r="P92" s="367"/>
      <c r="Q92" s="300"/>
      <c r="R92"/>
      <c r="S92"/>
      <c r="T92"/>
      <c r="U92"/>
      <c r="V92"/>
      <c r="W92"/>
      <c r="X92"/>
      <c r="Y92"/>
    </row>
    <row r="93" spans="1:25" ht="13.8" outlineLevel="1" x14ac:dyDescent="0.25">
      <c r="A93" s="315"/>
      <c r="B93" s="1365" t="s">
        <v>596</v>
      </c>
      <c r="C93" s="1365"/>
      <c r="D93" s="1365"/>
      <c r="E93" s="1365" t="s">
        <v>365</v>
      </c>
      <c r="F93" s="1365"/>
      <c r="G93" s="1365"/>
      <c r="H93" s="378" t="s">
        <v>365</v>
      </c>
      <c r="I93"/>
      <c r="J93" s="1365" t="s">
        <v>596</v>
      </c>
      <c r="K93" s="1365"/>
      <c r="L93" s="1365" t="s">
        <v>365</v>
      </c>
      <c r="M93" s="1365"/>
      <c r="N93"/>
      <c r="O93" s="1366"/>
      <c r="P93" s="1366"/>
      <c r="Q93" s="300"/>
      <c r="R93"/>
      <c r="S93"/>
      <c r="T93"/>
      <c r="U93"/>
      <c r="V93"/>
      <c r="W93"/>
      <c r="X93"/>
      <c r="Y93"/>
    </row>
    <row r="94" spans="1:25" ht="13.8" outlineLevel="1" x14ac:dyDescent="0.25">
      <c r="A94" s="315" t="s">
        <v>592</v>
      </c>
      <c r="B94" s="308">
        <v>146</v>
      </c>
      <c r="C94" s="308">
        <v>146</v>
      </c>
      <c r="D94" s="308">
        <v>146</v>
      </c>
      <c r="E94" s="376">
        <f>B94*0.6</f>
        <v>87.6</v>
      </c>
      <c r="F94" s="376">
        <f>C94*1.5</f>
        <v>219</v>
      </c>
      <c r="G94" s="376">
        <f>D94*0.3</f>
        <v>43.8</v>
      </c>
      <c r="H94" s="378">
        <f>SUM(E94:G94)</f>
        <v>350.40000000000003</v>
      </c>
      <c r="I94"/>
      <c r="J94" s="307">
        <v>116</v>
      </c>
      <c r="K94" s="307">
        <v>52</v>
      </c>
      <c r="L94" s="388">
        <f>J94*1.4</f>
        <v>162.39999999999998</v>
      </c>
      <c r="M94" s="389">
        <f>K94*4</f>
        <v>208</v>
      </c>
      <c r="N94"/>
      <c r="O94" s="300"/>
      <c r="P94" s="300"/>
      <c r="Q94" s="300"/>
      <c r="R94"/>
      <c r="S94"/>
      <c r="T94"/>
      <c r="U94"/>
      <c r="V94"/>
      <c r="W94"/>
      <c r="X94"/>
      <c r="Y94"/>
    </row>
    <row r="95" spans="1:25" outlineLevel="1" x14ac:dyDescent="0.25">
      <c r="A95" s="315"/>
      <c r="B95" s="304"/>
      <c r="C95" s="304"/>
      <c r="D95" s="304"/>
      <c r="E95" s="374"/>
      <c r="F95" s="374"/>
      <c r="G95" s="374"/>
      <c r="H95" s="379"/>
      <c r="I95"/>
      <c r="J95"/>
      <c r="K95"/>
      <c r="L95" s="381"/>
      <c r="M95" s="384"/>
      <c r="N95"/>
      <c r="O95" s="300"/>
      <c r="P95" s="300"/>
      <c r="Q95" s="300"/>
      <c r="R95"/>
      <c r="S95"/>
      <c r="T95"/>
      <c r="U95"/>
      <c r="V95"/>
      <c r="W95"/>
      <c r="X95"/>
      <c r="Y95"/>
    </row>
    <row r="96" spans="1:25" outlineLevel="1" x14ac:dyDescent="0.25">
      <c r="A96" s="315"/>
      <c r="B96" s="375" t="s">
        <v>593</v>
      </c>
      <c r="C96" s="375" t="s">
        <v>594</v>
      </c>
      <c r="D96" s="375" t="s">
        <v>595</v>
      </c>
      <c r="E96" s="375" t="s">
        <v>593</v>
      </c>
      <c r="F96" s="375" t="s">
        <v>600</v>
      </c>
      <c r="G96" s="375" t="s">
        <v>595</v>
      </c>
      <c r="H96" s="380"/>
      <c r="I96"/>
      <c r="J96" s="375" t="s">
        <v>598</v>
      </c>
      <c r="K96" s="377" t="s">
        <v>599</v>
      </c>
      <c r="L96" s="382" t="s">
        <v>598</v>
      </c>
      <c r="M96" s="385" t="s">
        <v>599</v>
      </c>
      <c r="N96"/>
      <c r="O96" s="300"/>
      <c r="P96" s="300"/>
      <c r="Q96" s="300"/>
      <c r="R96"/>
      <c r="S96"/>
      <c r="T96"/>
      <c r="U96"/>
      <c r="V96"/>
      <c r="W96"/>
      <c r="X96"/>
      <c r="Y96"/>
    </row>
    <row r="97" spans="1:25" ht="13.8" outlineLevel="1" x14ac:dyDescent="0.25">
      <c r="A97" s="315"/>
      <c r="B97" s="1365" t="s">
        <v>596</v>
      </c>
      <c r="C97" s="1365"/>
      <c r="D97" s="1365"/>
      <c r="E97" s="1365" t="s">
        <v>365</v>
      </c>
      <c r="F97" s="1365"/>
      <c r="G97" s="1365"/>
      <c r="H97" s="378" t="s">
        <v>365</v>
      </c>
      <c r="I97"/>
      <c r="J97" s="1365" t="s">
        <v>596</v>
      </c>
      <c r="K97" s="1365"/>
      <c r="L97" s="1365" t="s">
        <v>365</v>
      </c>
      <c r="M97" s="1365"/>
      <c r="N97"/>
      <c r="O97"/>
      <c r="P97"/>
      <c r="Q97"/>
      <c r="R97"/>
      <c r="S97"/>
      <c r="T97"/>
      <c r="U97"/>
      <c r="V97"/>
      <c r="W97"/>
      <c r="X97"/>
      <c r="Y97"/>
    </row>
    <row r="98" spans="1:25" ht="13.8" outlineLevel="1" x14ac:dyDescent="0.25">
      <c r="A98" s="315" t="s">
        <v>597</v>
      </c>
      <c r="B98" s="308">
        <v>65</v>
      </c>
      <c r="C98" s="308">
        <v>65</v>
      </c>
      <c r="D98" s="308">
        <v>65</v>
      </c>
      <c r="E98" s="376">
        <f>B98*0.6</f>
        <v>39</v>
      </c>
      <c r="F98" s="376">
        <f>C98*1.5</f>
        <v>97.5</v>
      </c>
      <c r="G98" s="376">
        <f>D98*0.3</f>
        <v>19.5</v>
      </c>
      <c r="H98" s="378">
        <f>SUM(E98:G98)</f>
        <v>156</v>
      </c>
      <c r="I98"/>
      <c r="J98" s="307">
        <v>65</v>
      </c>
      <c r="K98" s="307">
        <v>40</v>
      </c>
      <c r="L98" s="383">
        <f>J98*1.4</f>
        <v>91</v>
      </c>
      <c r="M98" s="386">
        <f>K98*4</f>
        <v>160</v>
      </c>
      <c r="N98"/>
      <c r="O98"/>
      <c r="P98"/>
      <c r="Q98"/>
      <c r="R98"/>
      <c r="S98"/>
      <c r="T98"/>
      <c r="U98"/>
      <c r="V98"/>
      <c r="W98"/>
      <c r="X98"/>
      <c r="Y98"/>
    </row>
    <row r="99" spans="1:25" outlineLevel="1" x14ac:dyDescent="0.25">
      <c r="A99" s="315"/>
      <c r="B99" s="304"/>
      <c r="C99" s="304"/>
      <c r="D99" s="304"/>
      <c r="E99" s="374"/>
      <c r="F99" s="374"/>
      <c r="G99" s="374"/>
      <c r="H99" s="379"/>
      <c r="I99"/>
      <c r="J99"/>
      <c r="K99"/>
      <c r="L99" s="381"/>
      <c r="M99" s="384"/>
      <c r="N99"/>
      <c r="O99"/>
      <c r="P99"/>
      <c r="Q99"/>
      <c r="R99"/>
      <c r="S99"/>
      <c r="T99"/>
      <c r="U99"/>
      <c r="V99"/>
      <c r="W99"/>
      <c r="X99"/>
      <c r="Y99"/>
    </row>
    <row r="100" spans="1:25" outlineLevel="1" x14ac:dyDescent="0.25">
      <c r="A100" s="315"/>
      <c r="B100" s="304"/>
      <c r="C100" s="304"/>
      <c r="D100" s="304"/>
      <c r="E100" s="374"/>
      <c r="F100" s="374"/>
      <c r="G100" s="374"/>
      <c r="H100" s="379"/>
      <c r="I100"/>
      <c r="J100"/>
      <c r="K100"/>
      <c r="L100" s="381"/>
      <c r="M100" s="384"/>
      <c r="N100"/>
      <c r="O100"/>
      <c r="P100"/>
      <c r="Q100"/>
      <c r="R100"/>
      <c r="S100"/>
      <c r="T100"/>
      <c r="U100"/>
      <c r="V100"/>
      <c r="W100"/>
      <c r="X100"/>
      <c r="Y100"/>
    </row>
    <row r="101" spans="1:25" outlineLevel="1" x14ac:dyDescent="0.25">
      <c r="A101" s="315" t="s">
        <v>590</v>
      </c>
      <c r="B101" s="1364"/>
      <c r="C101" s="1364"/>
      <c r="D101" s="1364"/>
      <c r="E101" s="1364"/>
      <c r="F101" s="1364"/>
      <c r="G101" s="1364"/>
      <c r="H101" s="379"/>
      <c r="I101"/>
      <c r="J101"/>
      <c r="K101"/>
      <c r="L101" s="381"/>
      <c r="M101" s="384"/>
      <c r="N101"/>
      <c r="O101"/>
      <c r="P101"/>
      <c r="Q101"/>
      <c r="R101"/>
      <c r="S101"/>
      <c r="T101"/>
      <c r="U101"/>
      <c r="V101"/>
      <c r="W101"/>
      <c r="X101"/>
      <c r="Y101"/>
    </row>
    <row r="102" spans="1:25" outlineLevel="1" x14ac:dyDescent="0.25">
      <c r="A102" s="315"/>
      <c r="B102" s="375" t="s">
        <v>593</v>
      </c>
      <c r="C102" s="375" t="s">
        <v>594</v>
      </c>
      <c r="D102" s="375" t="s">
        <v>595</v>
      </c>
      <c r="E102" s="375" t="s">
        <v>593</v>
      </c>
      <c r="F102" s="375" t="s">
        <v>600</v>
      </c>
      <c r="G102" s="375" t="s">
        <v>595</v>
      </c>
      <c r="H102" s="380"/>
      <c r="I102"/>
      <c r="J102" s="375" t="s">
        <v>598</v>
      </c>
      <c r="K102" s="377" t="s">
        <v>599</v>
      </c>
      <c r="L102" s="382" t="s">
        <v>598</v>
      </c>
      <c r="M102" s="385" t="s">
        <v>599</v>
      </c>
      <c r="N102"/>
      <c r="O102"/>
      <c r="P102"/>
      <c r="Q102"/>
      <c r="R102"/>
      <c r="S102"/>
      <c r="T102"/>
      <c r="U102"/>
      <c r="V102"/>
      <c r="W102"/>
      <c r="X102"/>
      <c r="Y102"/>
    </row>
    <row r="103" spans="1:25" ht="13.8" outlineLevel="1" x14ac:dyDescent="0.25">
      <c r="A103" s="315"/>
      <c r="B103" s="1365" t="s">
        <v>596</v>
      </c>
      <c r="C103" s="1365"/>
      <c r="D103" s="1365"/>
      <c r="E103" s="1365" t="s">
        <v>365</v>
      </c>
      <c r="F103" s="1365"/>
      <c r="G103" s="1365"/>
      <c r="H103" s="378" t="s">
        <v>365</v>
      </c>
      <c r="I103"/>
      <c r="J103" s="375" t="s">
        <v>596</v>
      </c>
      <c r="K103" s="375"/>
      <c r="L103" s="1365" t="s">
        <v>365</v>
      </c>
      <c r="M103" s="1365"/>
      <c r="N103"/>
      <c r="O103"/>
      <c r="P103"/>
      <c r="Q103"/>
      <c r="R103"/>
      <c r="S103"/>
      <c r="T103"/>
      <c r="U103"/>
      <c r="V103"/>
      <c r="W103"/>
      <c r="X103"/>
      <c r="Y103"/>
    </row>
    <row r="104" spans="1:25" ht="13.8" outlineLevel="1" x14ac:dyDescent="0.25">
      <c r="A104" s="315" t="s">
        <v>592</v>
      </c>
      <c r="B104" s="308">
        <v>119</v>
      </c>
      <c r="C104" s="308">
        <v>119</v>
      </c>
      <c r="D104" s="308">
        <v>119</v>
      </c>
      <c r="E104" s="376">
        <f>B104*0.6</f>
        <v>71.399999999999991</v>
      </c>
      <c r="F104" s="376">
        <f>C104*1.5</f>
        <v>178.5</v>
      </c>
      <c r="G104" s="376">
        <f>D104*0.3</f>
        <v>35.699999999999996</v>
      </c>
      <c r="H104" s="378">
        <f>SUM(E104:G104)</f>
        <v>285.59999999999997</v>
      </c>
      <c r="I104"/>
      <c r="J104" s="307">
        <v>116</v>
      </c>
      <c r="K104" s="307">
        <v>52</v>
      </c>
      <c r="L104" s="388">
        <f>J104*1.4</f>
        <v>162.39999999999998</v>
      </c>
      <c r="M104" s="389">
        <f>K104*4</f>
        <v>208</v>
      </c>
      <c r="N104"/>
      <c r="O104"/>
      <c r="P104"/>
      <c r="Q104"/>
      <c r="R104"/>
      <c r="S104"/>
      <c r="T104"/>
      <c r="U104"/>
      <c r="V104"/>
      <c r="W104"/>
      <c r="X104"/>
      <c r="Y104"/>
    </row>
    <row r="105" spans="1:25" outlineLevel="1" x14ac:dyDescent="0.25">
      <c r="A105" s="315"/>
      <c r="B105" s="304"/>
      <c r="C105" s="304"/>
      <c r="D105" s="304"/>
      <c r="E105" s="374"/>
      <c r="F105" s="374"/>
      <c r="G105" s="374"/>
      <c r="H105" s="379"/>
      <c r="I105"/>
      <c r="J105" s="19"/>
      <c r="K105" s="19"/>
      <c r="L105" s="381"/>
      <c r="M105" s="384"/>
      <c r="N105"/>
      <c r="O105"/>
      <c r="P105"/>
      <c r="Q105"/>
      <c r="R105"/>
      <c r="S105"/>
      <c r="T105"/>
      <c r="U105"/>
      <c r="V105"/>
      <c r="W105"/>
      <c r="X105"/>
      <c r="Y105"/>
    </row>
    <row r="106" spans="1:25" outlineLevel="1" x14ac:dyDescent="0.25">
      <c r="A106" s="315"/>
      <c r="B106" s="375" t="s">
        <v>593</v>
      </c>
      <c r="C106" s="375" t="s">
        <v>594</v>
      </c>
      <c r="D106" s="375" t="s">
        <v>595</v>
      </c>
      <c r="E106" s="375" t="s">
        <v>593</v>
      </c>
      <c r="F106" s="375" t="s">
        <v>600</v>
      </c>
      <c r="G106" s="375" t="s">
        <v>595</v>
      </c>
      <c r="H106" s="380"/>
      <c r="I106"/>
      <c r="J106" s="375" t="s">
        <v>598</v>
      </c>
      <c r="K106" s="377" t="s">
        <v>599</v>
      </c>
      <c r="L106" s="382" t="s">
        <v>598</v>
      </c>
      <c r="M106" s="385" t="s">
        <v>599</v>
      </c>
      <c r="N106"/>
      <c r="O106"/>
      <c r="P106"/>
      <c r="Q106"/>
      <c r="R106"/>
      <c r="S106"/>
      <c r="T106"/>
      <c r="U106"/>
      <c r="V106"/>
      <c r="W106"/>
      <c r="X106"/>
      <c r="Y106"/>
    </row>
    <row r="107" spans="1:25" ht="13.8" outlineLevel="1" x14ac:dyDescent="0.25">
      <c r="A107" s="315"/>
      <c r="B107" s="1365" t="s">
        <v>596</v>
      </c>
      <c r="C107" s="1365"/>
      <c r="D107" s="1365"/>
      <c r="E107" s="1365" t="s">
        <v>365</v>
      </c>
      <c r="F107" s="1365"/>
      <c r="G107" s="1365"/>
      <c r="H107" s="378" t="s">
        <v>365</v>
      </c>
      <c r="I107"/>
      <c r="J107" s="375" t="s">
        <v>596</v>
      </c>
      <c r="K107" s="375"/>
      <c r="L107" s="1365" t="s">
        <v>365</v>
      </c>
      <c r="M107" s="1365"/>
      <c r="N107"/>
      <c r="O107"/>
      <c r="P107"/>
      <c r="Q107"/>
      <c r="R107"/>
      <c r="S107"/>
      <c r="T107"/>
      <c r="U107"/>
      <c r="V107"/>
      <c r="W107"/>
      <c r="X107"/>
      <c r="Y107"/>
    </row>
    <row r="108" spans="1:25" ht="13.8" outlineLevel="1" x14ac:dyDescent="0.25">
      <c r="A108" s="315" t="s">
        <v>597</v>
      </c>
      <c r="B108" s="308">
        <v>65</v>
      </c>
      <c r="C108" s="308">
        <v>65</v>
      </c>
      <c r="D108" s="308">
        <v>65</v>
      </c>
      <c r="E108" s="376">
        <f>B108*0.6</f>
        <v>39</v>
      </c>
      <c r="F108" s="376">
        <f>C108*1.5</f>
        <v>97.5</v>
      </c>
      <c r="G108" s="376">
        <f>D108*0.3</f>
        <v>19.5</v>
      </c>
      <c r="H108" s="378">
        <f>SUM(E108:G108)</f>
        <v>156</v>
      </c>
      <c r="I108"/>
      <c r="J108" s="307">
        <v>65</v>
      </c>
      <c r="K108" s="307">
        <v>40</v>
      </c>
      <c r="L108" s="388">
        <f>J108*1.4</f>
        <v>91</v>
      </c>
      <c r="M108" s="389">
        <f>K108*4</f>
        <v>160</v>
      </c>
      <c r="N108"/>
      <c r="O108"/>
      <c r="P108"/>
      <c r="Q108"/>
      <c r="R108"/>
      <c r="S108"/>
      <c r="T108"/>
      <c r="U108"/>
      <c r="V108"/>
      <c r="W108"/>
      <c r="X108"/>
      <c r="Y108"/>
    </row>
    <row r="109" spans="1:25" outlineLevel="1" x14ac:dyDescent="0.25">
      <c r="A109"/>
      <c r="B109" s="304"/>
      <c r="C109" s="304"/>
      <c r="D109" s="304"/>
      <c r="E109" s="374"/>
      <c r="F109" s="374"/>
      <c r="G109" s="374"/>
      <c r="H109" s="379"/>
      <c r="I109"/>
      <c r="J109"/>
      <c r="K109"/>
      <c r="L109" s="381"/>
      <c r="M109" s="384"/>
      <c r="N109"/>
      <c r="O109"/>
      <c r="P109"/>
      <c r="Q109"/>
      <c r="R109"/>
      <c r="S109"/>
      <c r="T109"/>
      <c r="U109"/>
      <c r="V109"/>
      <c r="W109"/>
      <c r="X109"/>
      <c r="Y109"/>
    </row>
    <row r="110" spans="1:25" outlineLevel="1" x14ac:dyDescent="0.25">
      <c r="A110"/>
      <c r="B110" s="304"/>
      <c r="C110" s="304"/>
      <c r="D110" s="304"/>
      <c r="E110" s="374"/>
      <c r="F110" s="374"/>
      <c r="G110" s="374"/>
      <c r="H110" s="379"/>
      <c r="I110"/>
      <c r="J110"/>
      <c r="K110"/>
      <c r="L110" s="381"/>
      <c r="M110" s="384"/>
      <c r="N110"/>
      <c r="O110"/>
      <c r="P110"/>
      <c r="Q110"/>
      <c r="R110"/>
      <c r="S110"/>
      <c r="T110"/>
      <c r="U110"/>
      <c r="V110"/>
      <c r="W110"/>
      <c r="X110"/>
      <c r="Y110"/>
    </row>
    <row r="111" spans="1:25" outlineLevel="1" x14ac:dyDescent="0.25">
      <c r="A111" s="315" t="s">
        <v>591</v>
      </c>
      <c r="B111" s="1364"/>
      <c r="C111" s="1364"/>
      <c r="D111" s="1364"/>
      <c r="E111" s="1364"/>
      <c r="F111" s="1364"/>
      <c r="G111" s="1364"/>
      <c r="H111" s="379"/>
      <c r="I111"/>
      <c r="J111"/>
      <c r="K111"/>
      <c r="L111" s="381"/>
      <c r="M111" s="384"/>
      <c r="N111"/>
      <c r="O111"/>
      <c r="P111"/>
      <c r="Q111"/>
      <c r="R111"/>
      <c r="S111"/>
      <c r="T111"/>
      <c r="U111"/>
      <c r="V111"/>
      <c r="W111"/>
      <c r="X111"/>
      <c r="Y111"/>
    </row>
    <row r="112" spans="1:25" outlineLevel="1" x14ac:dyDescent="0.25">
      <c r="A112" s="315"/>
      <c r="B112" s="375" t="s">
        <v>593</v>
      </c>
      <c r="C112" s="375" t="s">
        <v>594</v>
      </c>
      <c r="D112" s="375" t="s">
        <v>595</v>
      </c>
      <c r="E112" s="375" t="s">
        <v>593</v>
      </c>
      <c r="F112" s="375" t="s">
        <v>600</v>
      </c>
      <c r="G112" s="375" t="s">
        <v>595</v>
      </c>
      <c r="H112" s="380"/>
      <c r="I112"/>
      <c r="J112" s="375" t="s">
        <v>598</v>
      </c>
      <c r="K112" s="377" t="s">
        <v>599</v>
      </c>
      <c r="L112" s="382" t="s">
        <v>598</v>
      </c>
      <c r="M112" s="385" t="s">
        <v>599</v>
      </c>
      <c r="N112"/>
      <c r="O112"/>
      <c r="P112"/>
      <c r="Q112"/>
      <c r="R112"/>
      <c r="S112"/>
      <c r="T112"/>
      <c r="U112"/>
      <c r="V112"/>
      <c r="W112"/>
      <c r="X112"/>
      <c r="Y112"/>
    </row>
    <row r="113" spans="1:25" ht="13.8" outlineLevel="1" x14ac:dyDescent="0.25">
      <c r="A113" s="315"/>
      <c r="B113" s="1365" t="s">
        <v>596</v>
      </c>
      <c r="C113" s="1365"/>
      <c r="D113" s="1365"/>
      <c r="E113" s="1365" t="s">
        <v>365</v>
      </c>
      <c r="F113" s="1365"/>
      <c r="G113" s="1365"/>
      <c r="H113" s="378" t="s">
        <v>365</v>
      </c>
      <c r="I113"/>
      <c r="J113" s="375" t="s">
        <v>596</v>
      </c>
      <c r="K113" s="375"/>
      <c r="L113" s="1365" t="s">
        <v>365</v>
      </c>
      <c r="M113" s="1365"/>
      <c r="N113"/>
      <c r="O113"/>
      <c r="P113"/>
      <c r="Q113"/>
      <c r="R113"/>
      <c r="S113"/>
      <c r="T113"/>
      <c r="U113"/>
      <c r="V113"/>
      <c r="W113"/>
      <c r="X113"/>
      <c r="Y113"/>
    </row>
    <row r="114" spans="1:25" ht="13.8" outlineLevel="1" x14ac:dyDescent="0.25">
      <c r="A114" s="315" t="s">
        <v>592</v>
      </c>
      <c r="B114" s="308">
        <v>115</v>
      </c>
      <c r="C114" s="308">
        <v>115</v>
      </c>
      <c r="D114" s="308">
        <v>115</v>
      </c>
      <c r="E114" s="376">
        <f>B114*0.6</f>
        <v>69</v>
      </c>
      <c r="F114" s="376">
        <f>C114*1.5</f>
        <v>172.5</v>
      </c>
      <c r="G114" s="376">
        <f>D114*0.3</f>
        <v>34.5</v>
      </c>
      <c r="H114" s="378">
        <f>SUM(E114:G114)</f>
        <v>276</v>
      </c>
      <c r="I114">
        <f>H94+H104+H114</f>
        <v>912</v>
      </c>
      <c r="J114" s="307">
        <v>115</v>
      </c>
      <c r="K114" s="307">
        <v>65</v>
      </c>
      <c r="L114" s="388">
        <f>J114*1.4</f>
        <v>161</v>
      </c>
      <c r="M114" s="389">
        <f>K114*4</f>
        <v>260</v>
      </c>
      <c r="N114"/>
      <c r="O114"/>
      <c r="P114"/>
      <c r="Q114"/>
      <c r="R114"/>
      <c r="S114"/>
      <c r="T114"/>
      <c r="U114"/>
      <c r="V114"/>
      <c r="W114"/>
      <c r="X114"/>
      <c r="Y114"/>
    </row>
    <row r="115" spans="1:25" outlineLevel="1" x14ac:dyDescent="0.25">
      <c r="A115" s="315"/>
      <c r="B115" s="304"/>
      <c r="C115" s="304"/>
      <c r="D115" s="304"/>
      <c r="E115" s="374"/>
      <c r="F115" s="374"/>
      <c r="G115" s="374"/>
      <c r="H115" s="19"/>
      <c r="I115"/>
      <c r="J115" s="19"/>
      <c r="K115"/>
      <c r="L115" s="381"/>
      <c r="M115" s="384"/>
      <c r="N115"/>
      <c r="O115"/>
      <c r="P115"/>
      <c r="Q115"/>
      <c r="R115"/>
      <c r="S115"/>
      <c r="T115"/>
      <c r="U115"/>
      <c r="V115"/>
      <c r="W115"/>
      <c r="X115"/>
      <c r="Y115"/>
    </row>
    <row r="116" spans="1:25" outlineLevel="1" x14ac:dyDescent="0.25">
      <c r="A116" s="315"/>
      <c r="B116" s="19"/>
      <c r="C116" s="19"/>
      <c r="D116" s="19"/>
      <c r="E116" s="19"/>
      <c r="F116" s="19"/>
      <c r="G116" s="19"/>
      <c r="H116" s="19"/>
      <c r="I116"/>
      <c r="J116"/>
      <c r="K116"/>
      <c r="L116" s="381"/>
      <c r="M116" s="384"/>
      <c r="N116"/>
      <c r="O116"/>
      <c r="P116"/>
      <c r="Q116"/>
      <c r="R116"/>
      <c r="S116"/>
      <c r="T116"/>
      <c r="U116"/>
      <c r="V116"/>
      <c r="W116"/>
      <c r="X116"/>
      <c r="Y116"/>
    </row>
    <row r="117" spans="1:25" outlineLevel="1" x14ac:dyDescent="0.25">
      <c r="A117" s="315"/>
      <c r="B117" s="19"/>
      <c r="C117" s="19"/>
      <c r="D117" s="19"/>
      <c r="E117" s="19"/>
      <c r="F117" s="19"/>
      <c r="G117" s="19"/>
      <c r="H117" s="380" t="s">
        <v>604</v>
      </c>
      <c r="I117" s="304"/>
      <c r="J117" s="304"/>
      <c r="K117" s="304"/>
      <c r="L117" s="390" t="s">
        <v>603</v>
      </c>
      <c r="M117" s="391" t="s">
        <v>602</v>
      </c>
      <c r="N117" s="314" t="s">
        <v>601</v>
      </c>
      <c r="O117"/>
      <c r="P117"/>
      <c r="Q117"/>
      <c r="R117"/>
      <c r="S117"/>
      <c r="T117"/>
      <c r="U117"/>
      <c r="V117"/>
      <c r="W117"/>
      <c r="X117"/>
      <c r="Y117"/>
    </row>
    <row r="118" spans="1:25" ht="15.6" outlineLevel="1" x14ac:dyDescent="0.3">
      <c r="A118" s="315"/>
      <c r="B118" s="19"/>
      <c r="C118" s="19"/>
      <c r="D118" s="19"/>
      <c r="E118" s="19"/>
      <c r="F118" s="19"/>
      <c r="G118" s="19"/>
      <c r="H118" s="392">
        <f>H94+H98+H104+H108+H114</f>
        <v>1224</v>
      </c>
      <c r="I118" s="304"/>
      <c r="J118" s="304"/>
      <c r="K118" s="304"/>
      <c r="L118" s="393">
        <f>L94+L98+L104+L108+L114</f>
        <v>667.8</v>
      </c>
      <c r="M118" s="394">
        <f>M94+M98+M104+M108+M114</f>
        <v>996</v>
      </c>
      <c r="N118" s="395">
        <f>SUM(H118:M118)</f>
        <v>2887.8</v>
      </c>
      <c r="O118" s="313" t="s">
        <v>365</v>
      </c>
      <c r="P118"/>
      <c r="Q118"/>
      <c r="R118"/>
      <c r="S118"/>
      <c r="T118"/>
      <c r="U118"/>
      <c r="V118"/>
      <c r="W118"/>
      <c r="X118"/>
      <c r="Y118"/>
    </row>
    <row r="119" spans="1:25" outlineLevel="1" x14ac:dyDescent="0.25">
      <c r="A119"/>
      <c r="B119" s="19"/>
      <c r="C119" s="19"/>
      <c r="D119" s="19"/>
      <c r="E119" s="19"/>
      <c r="F119" s="19"/>
      <c r="G119" s="19"/>
      <c r="H119" s="19"/>
      <c r="I119"/>
      <c r="J119"/>
      <c r="K119"/>
      <c r="L119" s="381"/>
      <c r="M119" s="384"/>
      <c r="N119"/>
      <c r="O119"/>
      <c r="P119"/>
      <c r="Q119"/>
      <c r="R119"/>
      <c r="S119"/>
      <c r="T119"/>
      <c r="U119"/>
      <c r="V119"/>
      <c r="W119"/>
      <c r="X119"/>
      <c r="Y119"/>
    </row>
    <row r="120" spans="1:25" outlineLevel="1" x14ac:dyDescent="0.25">
      <c r="A120"/>
      <c r="B120" s="313" t="s">
        <v>610</v>
      </c>
      <c r="C120"/>
      <c r="D120"/>
      <c r="E120"/>
      <c r="F120"/>
      <c r="G120"/>
      <c r="H120"/>
      <c r="I120"/>
      <c r="J120"/>
      <c r="K120"/>
      <c r="L120" s="381"/>
      <c r="M120" s="384"/>
      <c r="N120"/>
      <c r="O120"/>
      <c r="P120"/>
      <c r="Q120"/>
      <c r="R120"/>
      <c r="S120"/>
      <c r="T120"/>
      <c r="U120"/>
      <c r="V120"/>
      <c r="W120"/>
      <c r="X120"/>
      <c r="Y120"/>
    </row>
    <row r="121" spans="1:25" outlineLevel="1" x14ac:dyDescent="0.25">
      <c r="A121"/>
      <c r="B121"/>
      <c r="C121"/>
      <c r="D121"/>
      <c r="E121"/>
      <c r="F121"/>
      <c r="G121"/>
      <c r="H121"/>
      <c r="I121"/>
      <c r="J121"/>
      <c r="K121"/>
      <c r="L121" s="381"/>
      <c r="M121" s="384"/>
      <c r="N121"/>
      <c r="O121"/>
      <c r="P121"/>
      <c r="Q121"/>
      <c r="R121"/>
      <c r="S121"/>
      <c r="T121"/>
      <c r="U121"/>
      <c r="V121"/>
      <c r="W121"/>
      <c r="X121"/>
      <c r="Y121"/>
    </row>
    <row r="122" spans="1:25" outlineLevel="1" x14ac:dyDescent="0.25">
      <c r="A122"/>
      <c r="B122" s="313" t="s">
        <v>605</v>
      </c>
      <c r="C122"/>
      <c r="D122"/>
      <c r="E122"/>
      <c r="F122"/>
      <c r="G122"/>
      <c r="H122"/>
      <c r="I122"/>
      <c r="J122"/>
      <c r="K122"/>
      <c r="L122" s="381"/>
      <c r="M122" s="384"/>
      <c r="N122"/>
      <c r="O122"/>
      <c r="P122"/>
      <c r="Q122" s="375" t="s">
        <v>593</v>
      </c>
      <c r="R122" s="375" t="s">
        <v>594</v>
      </c>
      <c r="S122" s="375" t="s">
        <v>595</v>
      </c>
      <c r="T122"/>
      <c r="U122"/>
      <c r="V122"/>
      <c r="W122"/>
      <c r="X122"/>
      <c r="Y122"/>
    </row>
    <row r="123" spans="1:25" outlineLevel="1" x14ac:dyDescent="0.25">
      <c r="A123"/>
      <c r="B123" s="313" t="s">
        <v>606</v>
      </c>
      <c r="C123"/>
      <c r="D123"/>
      <c r="E123"/>
      <c r="F123"/>
      <c r="G123"/>
      <c r="H123"/>
      <c r="I123"/>
      <c r="J123"/>
      <c r="K123"/>
      <c r="L123" s="381"/>
      <c r="M123" s="384"/>
      <c r="N123"/>
      <c r="O123"/>
      <c r="P123"/>
      <c r="Q123"/>
      <c r="R123"/>
      <c r="S123"/>
      <c r="T123"/>
      <c r="U123"/>
      <c r="V123"/>
      <c r="W123"/>
      <c r="X123"/>
      <c r="Y123"/>
    </row>
    <row r="124" spans="1:25" outlineLevel="1" x14ac:dyDescent="0.25">
      <c r="A124"/>
      <c r="B124"/>
      <c r="C124"/>
      <c r="D124" s="314" t="s">
        <v>365</v>
      </c>
      <c r="E124"/>
      <c r="F124"/>
      <c r="G124"/>
      <c r="H124"/>
      <c r="I124"/>
      <c r="J124"/>
      <c r="K124"/>
      <c r="L124" s="381"/>
      <c r="M124" s="384"/>
      <c r="N124"/>
      <c r="O124"/>
      <c r="P124"/>
      <c r="Q124"/>
      <c r="R124"/>
      <c r="S124"/>
      <c r="T124" s="19"/>
      <c r="U124"/>
      <c r="V124"/>
      <c r="W124"/>
      <c r="X124"/>
      <c r="Y124"/>
    </row>
    <row r="125" spans="1:25" outlineLevel="1" x14ac:dyDescent="0.25">
      <c r="A125"/>
      <c r="B125" s="313" t="s">
        <v>607</v>
      </c>
      <c r="C125"/>
      <c r="D125" s="304">
        <f>E94+E104+E114</f>
        <v>228</v>
      </c>
      <c r="E125" s="313" t="s">
        <v>608</v>
      </c>
      <c r="F125" s="313"/>
      <c r="G125"/>
      <c r="H125"/>
      <c r="I125"/>
      <c r="J125" s="19"/>
      <c r="K125"/>
      <c r="L125" s="381"/>
      <c r="M125" s="384"/>
      <c r="N125"/>
      <c r="O125"/>
      <c r="P125"/>
      <c r="Q125"/>
      <c r="R125"/>
      <c r="S125"/>
      <c r="T125"/>
      <c r="U125"/>
      <c r="V125"/>
      <c r="W125"/>
      <c r="X125"/>
      <c r="Y125"/>
    </row>
    <row r="126" spans="1:25" outlineLevel="1" x14ac:dyDescent="0.25">
      <c r="A126"/>
      <c r="B126"/>
      <c r="C126"/>
      <c r="D126" s="304"/>
      <c r="E126"/>
      <c r="F126"/>
      <c r="G126"/>
      <c r="H126"/>
      <c r="I126"/>
      <c r="J126"/>
      <c r="K126"/>
      <c r="L126" s="381"/>
      <c r="M126" s="384"/>
      <c r="N126"/>
      <c r="O126"/>
      <c r="P126"/>
      <c r="Q126"/>
      <c r="R126"/>
      <c r="S126"/>
      <c r="T126"/>
      <c r="U126"/>
      <c r="V126"/>
      <c r="W126"/>
      <c r="X126"/>
      <c r="Y126"/>
    </row>
    <row r="127" spans="1:25" outlineLevel="1" x14ac:dyDescent="0.25">
      <c r="A127"/>
      <c r="B127" s="313" t="s">
        <v>615</v>
      </c>
      <c r="C127"/>
      <c r="D127" s="304">
        <v>91</v>
      </c>
      <c r="E127"/>
      <c r="F127"/>
      <c r="G127"/>
      <c r="H127"/>
      <c r="I127"/>
      <c r="J127"/>
      <c r="K127"/>
      <c r="L127" s="381"/>
      <c r="M127" s="384"/>
      <c r="N127"/>
      <c r="O127"/>
      <c r="P127"/>
      <c r="Q127"/>
      <c r="R127"/>
      <c r="S127"/>
      <c r="T127"/>
      <c r="U127"/>
      <c r="V127"/>
      <c r="W127"/>
      <c r="X127"/>
      <c r="Y127"/>
    </row>
    <row r="128" spans="1:25" outlineLevel="1" x14ac:dyDescent="0.25">
      <c r="A128"/>
      <c r="B128" s="313" t="s">
        <v>597</v>
      </c>
      <c r="C128"/>
      <c r="D128" s="304">
        <f>E98+E108</f>
        <v>78</v>
      </c>
      <c r="E128" s="313" t="s">
        <v>609</v>
      </c>
      <c r="F128"/>
      <c r="G128"/>
      <c r="H128"/>
      <c r="I128" s="19"/>
      <c r="J128"/>
      <c r="K128"/>
      <c r="L128" s="381"/>
      <c r="M128" s="384"/>
      <c r="N128"/>
      <c r="O128"/>
      <c r="P128"/>
      <c r="Q128"/>
      <c r="R128"/>
      <c r="S128"/>
      <c r="T128"/>
      <c r="U128"/>
      <c r="V128"/>
      <c r="W128"/>
      <c r="X128"/>
      <c r="Y128"/>
    </row>
    <row r="129" spans="1:25" outlineLevel="1" x14ac:dyDescent="0.25">
      <c r="A129"/>
      <c r="B129"/>
      <c r="C129"/>
      <c r="D129"/>
      <c r="E129"/>
      <c r="F129"/>
      <c r="G129"/>
      <c r="H129"/>
      <c r="I129"/>
      <c r="J129"/>
      <c r="K129"/>
      <c r="L129" s="381"/>
      <c r="M129" s="384"/>
      <c r="N129"/>
      <c r="O129"/>
      <c r="P129"/>
      <c r="Q129"/>
      <c r="R129"/>
      <c r="S129"/>
      <c r="T129"/>
      <c r="U129"/>
      <c r="V129"/>
      <c r="W129"/>
      <c r="X129"/>
      <c r="Y129"/>
    </row>
    <row r="130" spans="1:25" outlineLevel="1" x14ac:dyDescent="0.25">
      <c r="A130"/>
      <c r="B130"/>
      <c r="C130"/>
      <c r="D130"/>
      <c r="E130"/>
      <c r="F130"/>
      <c r="G130"/>
      <c r="H130"/>
      <c r="I130"/>
      <c r="J130"/>
      <c r="K130"/>
      <c r="L130" s="381"/>
      <c r="M130" s="384"/>
      <c r="N130"/>
      <c r="O130"/>
      <c r="P130"/>
      <c r="Q130"/>
      <c r="R130"/>
      <c r="S130"/>
      <c r="T130"/>
      <c r="U130"/>
      <c r="V130"/>
      <c r="W130"/>
      <c r="X130"/>
      <c r="Y130"/>
    </row>
    <row r="131" spans="1:25" outlineLevel="1" x14ac:dyDescent="0.25">
      <c r="A131"/>
      <c r="B131" s="313" t="s">
        <v>583</v>
      </c>
      <c r="C131"/>
      <c r="D131" s="304">
        <f>SUM(D125:D128)</f>
        <v>397</v>
      </c>
      <c r="E131"/>
      <c r="F131"/>
      <c r="G131"/>
      <c r="H131"/>
      <c r="I131"/>
      <c r="J131"/>
      <c r="K131"/>
      <c r="L131" s="381"/>
      <c r="M131" s="384"/>
      <c r="N131"/>
      <c r="O131"/>
      <c r="P131"/>
      <c r="Q131"/>
      <c r="R131"/>
      <c r="S131"/>
      <c r="T131"/>
      <c r="U131"/>
      <c r="V131"/>
      <c r="W131"/>
      <c r="X131"/>
      <c r="Y131"/>
    </row>
    <row r="132" spans="1:25" x14ac:dyDescent="0.25">
      <c r="A132"/>
      <c r="B132"/>
      <c r="C132"/>
      <c r="D132"/>
      <c r="E132"/>
      <c r="F132"/>
      <c r="G132"/>
      <c r="H132"/>
      <c r="I132"/>
      <c r="J132"/>
      <c r="K132"/>
      <c r="L132" s="381"/>
      <c r="M132" s="384"/>
      <c r="N132"/>
      <c r="O132"/>
      <c r="P132"/>
      <c r="Q132"/>
      <c r="R132"/>
      <c r="S132"/>
      <c r="T132"/>
      <c r="U132"/>
      <c r="V132"/>
      <c r="W132"/>
      <c r="X132"/>
      <c r="Y132"/>
    </row>
    <row r="133" spans="1:25" x14ac:dyDescent="0.25">
      <c r="A133"/>
      <c r="B133"/>
      <c r="C133"/>
      <c r="D133"/>
      <c r="E133"/>
      <c r="F133"/>
      <c r="G133"/>
      <c r="H133"/>
      <c r="I133"/>
      <c r="J133"/>
      <c r="K133"/>
      <c r="L133" s="381"/>
      <c r="M133" s="384"/>
      <c r="N133"/>
      <c r="O133"/>
      <c r="P133"/>
      <c r="Q133"/>
      <c r="R133"/>
      <c r="S133"/>
      <c r="T133"/>
      <c r="U133"/>
      <c r="V133"/>
      <c r="W133"/>
      <c r="X133"/>
      <c r="Y133"/>
    </row>
    <row r="134" spans="1:25" ht="17.399999999999999" x14ac:dyDescent="0.25">
      <c r="A134" s="509" t="s">
        <v>708</v>
      </c>
      <c r="B134" s="467" t="s">
        <v>656</v>
      </c>
      <c r="C134"/>
      <c r="D134"/>
      <c r="E134"/>
      <c r="F134"/>
      <c r="G134"/>
      <c r="H134"/>
      <c r="I134"/>
      <c r="J134"/>
      <c r="K134"/>
      <c r="L134" s="381"/>
      <c r="M134" s="384"/>
      <c r="N134"/>
      <c r="O134"/>
      <c r="P134"/>
      <c r="Q134"/>
      <c r="R134"/>
      <c r="S134"/>
      <c r="T134"/>
      <c r="U134"/>
      <c r="V134"/>
      <c r="W134"/>
      <c r="X134"/>
      <c r="Y134"/>
    </row>
    <row r="135" spans="1:25" outlineLevel="1" x14ac:dyDescent="0.25">
      <c r="A135"/>
      <c r="B135"/>
      <c r="C135"/>
      <c r="D135"/>
      <c r="E135"/>
      <c r="F135"/>
      <c r="G135"/>
      <c r="H135"/>
      <c r="I135"/>
      <c r="J135"/>
      <c r="K135"/>
      <c r="L135" s="381"/>
      <c r="M135" s="384"/>
      <c r="N135"/>
      <c r="O135"/>
      <c r="P135"/>
      <c r="Q135"/>
      <c r="R135"/>
      <c r="S135"/>
      <c r="T135"/>
      <c r="U135"/>
      <c r="V135"/>
      <c r="W135"/>
      <c r="X135"/>
      <c r="Y135"/>
    </row>
    <row r="136" spans="1:25" outlineLevel="1" x14ac:dyDescent="0.25">
      <c r="A136"/>
      <c r="B136"/>
      <c r="C136"/>
      <c r="D136"/>
      <c r="E136"/>
      <c r="F136"/>
      <c r="G136" s="19"/>
      <c r="H136"/>
      <c r="I136"/>
      <c r="J136"/>
      <c r="K136"/>
      <c r="L136" s="381"/>
      <c r="M136" s="384"/>
      <c r="N136"/>
      <c r="O136"/>
      <c r="P136"/>
      <c r="Q136"/>
      <c r="R136"/>
      <c r="S136"/>
      <c r="T136"/>
      <c r="U136"/>
      <c r="V136"/>
      <c r="W136"/>
      <c r="X136"/>
      <c r="Y136"/>
    </row>
    <row r="137" spans="1:25" outlineLevel="1" x14ac:dyDescent="0.25">
      <c r="A137"/>
      <c r="B137"/>
      <c r="C137"/>
      <c r="D137"/>
      <c r="E137"/>
      <c r="F137"/>
      <c r="G137"/>
      <c r="H137"/>
      <c r="I137"/>
      <c r="J137"/>
      <c r="K137"/>
      <c r="L137" s="381"/>
      <c r="M137" s="384"/>
      <c r="N137"/>
      <c r="O137"/>
      <c r="P137"/>
      <c r="Q137"/>
      <c r="R137"/>
      <c r="S137"/>
      <c r="T137"/>
      <c r="U137"/>
      <c r="V137"/>
      <c r="W137"/>
      <c r="X137"/>
      <c r="Y137"/>
    </row>
    <row r="138" spans="1:25" outlineLevel="1" x14ac:dyDescent="0.25">
      <c r="A138"/>
      <c r="B138"/>
      <c r="C138"/>
      <c r="D138"/>
      <c r="E138"/>
      <c r="F138"/>
      <c r="G138"/>
      <c r="H138"/>
      <c r="I138"/>
      <c r="J138"/>
      <c r="K138"/>
      <c r="L138" s="381"/>
      <c r="M138" s="384"/>
      <c r="N138"/>
      <c r="O138"/>
      <c r="P138"/>
      <c r="Q138"/>
      <c r="R138"/>
      <c r="S138"/>
      <c r="T138"/>
      <c r="U138"/>
      <c r="V138"/>
      <c r="W138"/>
      <c r="X138"/>
      <c r="Y138"/>
    </row>
    <row r="139" spans="1:25" ht="15.6" outlineLevel="1" x14ac:dyDescent="0.25">
      <c r="A139" s="1369" t="s">
        <v>719</v>
      </c>
      <c r="B139" s="1369"/>
      <c r="C139" s="1369"/>
      <c r="D139" s="1369"/>
      <c r="E139" s="1369"/>
      <c r="F139" s="1367" t="s">
        <v>645</v>
      </c>
      <c r="G139"/>
      <c r="H139"/>
      <c r="I139"/>
      <c r="J139"/>
      <c r="K139"/>
      <c r="L139" s="381"/>
      <c r="M139" s="384"/>
      <c r="N139"/>
      <c r="O139"/>
      <c r="P139"/>
      <c r="Q139"/>
      <c r="R139"/>
      <c r="S139"/>
      <c r="T139"/>
      <c r="U139"/>
      <c r="V139"/>
      <c r="W139"/>
      <c r="X139"/>
      <c r="Y139"/>
    </row>
    <row r="140" spans="1:25" outlineLevel="1" x14ac:dyDescent="0.25">
      <c r="A140"/>
      <c r="B140"/>
      <c r="C140"/>
      <c r="D140"/>
      <c r="E140"/>
      <c r="F140" s="1367"/>
      <c r="G140"/>
      <c r="H140"/>
      <c r="I140"/>
      <c r="J140"/>
      <c r="K140"/>
      <c r="L140" s="381"/>
      <c r="M140" s="384"/>
      <c r="N140"/>
      <c r="O140"/>
      <c r="P140"/>
      <c r="Q140"/>
      <c r="R140"/>
      <c r="S140"/>
      <c r="T140"/>
      <c r="U140"/>
      <c r="V140"/>
      <c r="W140"/>
      <c r="X140"/>
      <c r="Y140"/>
    </row>
    <row r="141" spans="1:25" ht="15" outlineLevel="1" thickBot="1" x14ac:dyDescent="0.35">
      <c r="A141" s="407" t="s">
        <v>641</v>
      </c>
      <c r="B141" s="407" t="s">
        <v>642</v>
      </c>
      <c r="C141" s="407" t="s">
        <v>643</v>
      </c>
      <c r="D141" s="407" t="s">
        <v>655</v>
      </c>
      <c r="E141" s="407" t="s">
        <v>644</v>
      </c>
      <c r="F141" s="1368"/>
      <c r="G141" s="402"/>
      <c r="H141"/>
      <c r="I141"/>
      <c r="J141"/>
      <c r="K141"/>
      <c r="L141" s="381"/>
      <c r="M141" s="384"/>
      <c r="N141"/>
      <c r="O141"/>
      <c r="P141"/>
      <c r="Q141"/>
      <c r="R141"/>
      <c r="S141"/>
      <c r="T141"/>
      <c r="U141"/>
      <c r="V141"/>
      <c r="W141"/>
      <c r="X141"/>
      <c r="Y141"/>
    </row>
    <row r="142" spans="1:25" ht="15" outlineLevel="1" thickTop="1" x14ac:dyDescent="0.3">
      <c r="A142" s="405" t="s">
        <v>646</v>
      </c>
      <c r="B142" s="405" t="s">
        <v>647</v>
      </c>
      <c r="C142" s="406">
        <v>8.2000000000000003E-2</v>
      </c>
      <c r="D142" s="405">
        <v>579</v>
      </c>
      <c r="E142" s="405">
        <v>1.68</v>
      </c>
      <c r="F142" s="405">
        <v>2968329</v>
      </c>
      <c r="G142" s="402"/>
      <c r="H142" s="408"/>
      <c r="I142"/>
      <c r="J142"/>
      <c r="K142"/>
      <c r="L142" s="381"/>
      <c r="M142" s="384"/>
      <c r="N142"/>
      <c r="O142"/>
      <c r="P142"/>
      <c r="Q142"/>
      <c r="R142"/>
      <c r="S142"/>
      <c r="T142"/>
      <c r="U142"/>
      <c r="V142"/>
      <c r="W142"/>
      <c r="X142"/>
      <c r="Y142"/>
    </row>
    <row r="143" spans="1:25" ht="14.4" outlineLevel="1" x14ac:dyDescent="0.3">
      <c r="A143" s="403" t="s">
        <v>597</v>
      </c>
      <c r="B143" s="403" t="s">
        <v>647</v>
      </c>
      <c r="C143" s="404">
        <v>7.9000000000000001E-2</v>
      </c>
      <c r="D143" s="403">
        <v>249</v>
      </c>
      <c r="E143" s="403">
        <v>2.34</v>
      </c>
      <c r="F143" s="403">
        <v>1816332</v>
      </c>
      <c r="G143" s="402"/>
      <c r="H143" s="408"/>
      <c r="I143"/>
      <c r="J143"/>
      <c r="K143"/>
      <c r="L143" s="381"/>
      <c r="M143" s="384"/>
      <c r="N143"/>
      <c r="O143"/>
      <c r="P143"/>
      <c r="Q143"/>
      <c r="R143"/>
      <c r="S143"/>
      <c r="T143"/>
      <c r="U143"/>
      <c r="V143"/>
      <c r="W143"/>
      <c r="X143"/>
      <c r="Y143"/>
    </row>
    <row r="144" spans="1:25" ht="14.4" outlineLevel="1" x14ac:dyDescent="0.3">
      <c r="A144" s="403" t="s">
        <v>650</v>
      </c>
      <c r="B144" s="403" t="s">
        <v>647</v>
      </c>
      <c r="C144" s="404">
        <v>6.6000000000000003E-2</v>
      </c>
      <c r="D144" s="403">
        <v>237</v>
      </c>
      <c r="E144" s="403">
        <v>2.4</v>
      </c>
      <c r="F144" s="403">
        <v>2335823</v>
      </c>
      <c r="G144" s="402">
        <f>SUM(F142:F144)</f>
        <v>7120484</v>
      </c>
      <c r="H144" s="408"/>
      <c r="J144"/>
      <c r="K144"/>
      <c r="L144" s="381"/>
      <c r="M144" s="384"/>
      <c r="N144"/>
      <c r="O144"/>
      <c r="P144"/>
      <c r="Q144"/>
      <c r="R144"/>
      <c r="S144"/>
      <c r="T144"/>
      <c r="U144"/>
      <c r="V144"/>
      <c r="W144"/>
      <c r="X144"/>
      <c r="Y144"/>
    </row>
    <row r="145" spans="1:25" ht="14.4" outlineLevel="1" x14ac:dyDescent="0.3">
      <c r="A145" s="403" t="s">
        <v>652</v>
      </c>
      <c r="B145" s="403" t="s">
        <v>647</v>
      </c>
      <c r="C145" s="403">
        <v>0</v>
      </c>
      <c r="D145" s="403">
        <v>0</v>
      </c>
      <c r="E145" s="403">
        <v>0</v>
      </c>
      <c r="F145" s="403">
        <v>0</v>
      </c>
      <c r="G145">
        <f>(SUM(E142:E144))/3</f>
        <v>2.14</v>
      </c>
      <c r="H145" s="601" t="s">
        <v>732</v>
      </c>
      <c r="I145"/>
      <c r="J145"/>
      <c r="K145"/>
      <c r="L145" s="381"/>
      <c r="M145" s="384"/>
      <c r="N145"/>
      <c r="O145"/>
      <c r="P145"/>
      <c r="Q145"/>
      <c r="R145"/>
      <c r="S145"/>
      <c r="T145"/>
      <c r="U145"/>
      <c r="V145"/>
      <c r="W145"/>
      <c r="X145"/>
      <c r="Y145"/>
    </row>
    <row r="146" spans="1:25" ht="14.4" outlineLevel="1" x14ac:dyDescent="0.3">
      <c r="A146" s="403"/>
      <c r="B146" s="403"/>
      <c r="C146" s="403"/>
      <c r="D146" s="403"/>
      <c r="E146" s="403"/>
      <c r="F146" s="403"/>
      <c r="G146" s="402">
        <f>SUM(D142:D144)</f>
        <v>1065</v>
      </c>
      <c r="H146"/>
      <c r="I146"/>
      <c r="J146"/>
      <c r="K146"/>
      <c r="L146" s="381"/>
      <c r="M146" s="384"/>
      <c r="N146"/>
      <c r="O146"/>
      <c r="P146"/>
      <c r="Q146"/>
      <c r="R146"/>
      <c r="S146"/>
      <c r="T146"/>
      <c r="U146"/>
      <c r="V146"/>
      <c r="W146"/>
      <c r="X146"/>
      <c r="Y146"/>
    </row>
    <row r="147" spans="1:25" ht="14.4" outlineLevel="1" x14ac:dyDescent="0.3">
      <c r="A147" s="403" t="s">
        <v>646</v>
      </c>
      <c r="B147" s="403" t="s">
        <v>653</v>
      </c>
      <c r="C147" s="404">
        <v>8.2000000000000003E-2</v>
      </c>
      <c r="D147" s="403" t="s">
        <v>648</v>
      </c>
      <c r="E147" s="403">
        <v>1.1000000000000001</v>
      </c>
      <c r="F147" s="403">
        <v>2934711</v>
      </c>
      <c r="G147" s="402"/>
      <c r="H147"/>
      <c r="I147"/>
      <c r="J147"/>
      <c r="K147"/>
      <c r="L147" s="381"/>
      <c r="M147" s="384"/>
      <c r="N147"/>
      <c r="O147"/>
      <c r="P147"/>
      <c r="Q147"/>
      <c r="R147"/>
      <c r="S147"/>
      <c r="T147"/>
      <c r="U147"/>
      <c r="V147"/>
      <c r="W147"/>
      <c r="X147"/>
      <c r="Y147"/>
    </row>
    <row r="148" spans="1:25" ht="14.4" outlineLevel="1" x14ac:dyDescent="0.3">
      <c r="A148" s="403" t="s">
        <v>597</v>
      </c>
      <c r="B148" s="403" t="s">
        <v>653</v>
      </c>
      <c r="C148" s="404">
        <v>7.9000000000000001E-2</v>
      </c>
      <c r="D148" s="403" t="s">
        <v>649</v>
      </c>
      <c r="E148" s="403">
        <v>1.2</v>
      </c>
      <c r="F148" s="403">
        <v>1778960</v>
      </c>
      <c r="G148" s="402"/>
      <c r="H148"/>
      <c r="I148"/>
      <c r="J148"/>
      <c r="K148"/>
      <c r="L148" s="381"/>
      <c r="M148" s="384"/>
      <c r="N148"/>
      <c r="O148"/>
      <c r="P148"/>
      <c r="Q148"/>
      <c r="R148"/>
      <c r="S148"/>
      <c r="T148"/>
      <c r="U148"/>
      <c r="V148"/>
      <c r="W148"/>
      <c r="X148"/>
      <c r="Y148"/>
    </row>
    <row r="149" spans="1:25" ht="14.4" outlineLevel="1" x14ac:dyDescent="0.3">
      <c r="A149" s="403" t="s">
        <v>650</v>
      </c>
      <c r="B149" s="403" t="s">
        <v>653</v>
      </c>
      <c r="C149" s="404">
        <v>6.6000000000000003E-2</v>
      </c>
      <c r="D149" s="403" t="s">
        <v>651</v>
      </c>
      <c r="E149" s="403">
        <v>1</v>
      </c>
      <c r="F149" s="403">
        <v>2300347</v>
      </c>
      <c r="G149" s="402">
        <f>SUM(F147:F149)</f>
        <v>7014018</v>
      </c>
      <c r="H149"/>
      <c r="I149">
        <f>F142-F147</f>
        <v>33618</v>
      </c>
      <c r="J149"/>
      <c r="K149"/>
      <c r="L149" s="381"/>
      <c r="M149" s="384"/>
      <c r="N149"/>
      <c r="O149"/>
      <c r="P149"/>
      <c r="Q149"/>
      <c r="R149"/>
      <c r="S149"/>
      <c r="T149"/>
      <c r="U149"/>
      <c r="V149"/>
      <c r="W149"/>
      <c r="X149"/>
      <c r="Y149"/>
    </row>
    <row r="150" spans="1:25" ht="14.4" outlineLevel="1" x14ac:dyDescent="0.3">
      <c r="A150" s="403" t="s">
        <v>652</v>
      </c>
      <c r="B150" s="403" t="s">
        <v>653</v>
      </c>
      <c r="C150" s="403">
        <v>0</v>
      </c>
      <c r="D150" s="403">
        <v>0</v>
      </c>
      <c r="E150" s="403">
        <v>0</v>
      </c>
      <c r="F150" s="403">
        <v>0</v>
      </c>
      <c r="G150" s="402"/>
      <c r="H150"/>
      <c r="I150"/>
      <c r="J150"/>
      <c r="K150"/>
      <c r="L150" s="381"/>
      <c r="M150" s="384"/>
      <c r="N150"/>
      <c r="O150"/>
      <c r="P150"/>
      <c r="Q150"/>
      <c r="R150"/>
      <c r="S150"/>
      <c r="T150"/>
      <c r="U150"/>
      <c r="V150"/>
      <c r="W150"/>
      <c r="X150"/>
      <c r="Y150"/>
    </row>
    <row r="151" spans="1:25" ht="14.4" outlineLevel="1" x14ac:dyDescent="0.3">
      <c r="A151" s="403"/>
      <c r="B151" s="403"/>
      <c r="C151" s="403"/>
      <c r="D151" s="403"/>
      <c r="E151" s="403"/>
      <c r="F151" s="403"/>
      <c r="G151" s="402"/>
      <c r="H151"/>
      <c r="I151"/>
      <c r="J151"/>
      <c r="K151"/>
      <c r="L151" s="381"/>
      <c r="M151" s="384"/>
      <c r="N151"/>
      <c r="O151"/>
      <c r="P151"/>
      <c r="Q151"/>
      <c r="R151"/>
      <c r="S151"/>
      <c r="T151"/>
      <c r="U151"/>
      <c r="V151"/>
      <c r="W151"/>
      <c r="X151"/>
      <c r="Y151"/>
    </row>
    <row r="152" spans="1:25" ht="14.4" outlineLevel="1" x14ac:dyDescent="0.3">
      <c r="A152" s="403" t="s">
        <v>646</v>
      </c>
      <c r="B152" s="403" t="s">
        <v>654</v>
      </c>
      <c r="C152" s="404">
        <v>8.2000000000000003E-2</v>
      </c>
      <c r="D152" s="403" t="s">
        <v>648</v>
      </c>
      <c r="E152" s="403">
        <v>2</v>
      </c>
      <c r="F152" s="403">
        <v>2990833</v>
      </c>
      <c r="G152" s="402"/>
      <c r="H152"/>
      <c r="I152"/>
      <c r="J152"/>
      <c r="K152"/>
      <c r="L152" s="381"/>
      <c r="M152" s="384"/>
      <c r="N152"/>
      <c r="O152"/>
      <c r="P152"/>
      <c r="Q152"/>
      <c r="R152"/>
      <c r="S152"/>
      <c r="T152"/>
      <c r="U152"/>
      <c r="V152"/>
      <c r="W152"/>
      <c r="X152"/>
      <c r="Y152"/>
    </row>
    <row r="153" spans="1:25" ht="14.4" outlineLevel="1" x14ac:dyDescent="0.3">
      <c r="A153" s="403" t="s">
        <v>597</v>
      </c>
      <c r="B153" s="403" t="s">
        <v>654</v>
      </c>
      <c r="C153" s="404">
        <v>7.9000000000000001E-2</v>
      </c>
      <c r="D153" s="403" t="s">
        <v>649</v>
      </c>
      <c r="E153" s="403">
        <v>2</v>
      </c>
      <c r="F153" s="403">
        <v>1805658</v>
      </c>
      <c r="G153" s="402"/>
      <c r="H153"/>
      <c r="I153"/>
      <c r="J153"/>
      <c r="K153"/>
      <c r="L153" s="381"/>
      <c r="M153" s="384"/>
      <c r="N153"/>
      <c r="O153"/>
      <c r="P153"/>
      <c r="Q153"/>
      <c r="R153"/>
      <c r="S153"/>
      <c r="T153"/>
      <c r="U153"/>
      <c r="V153"/>
      <c r="W153"/>
      <c r="X153"/>
      <c r="Y153"/>
    </row>
    <row r="154" spans="1:25" ht="14.4" outlineLevel="1" x14ac:dyDescent="0.3">
      <c r="A154" s="403" t="s">
        <v>650</v>
      </c>
      <c r="B154" s="403" t="s">
        <v>654</v>
      </c>
      <c r="C154" s="404">
        <v>6.6000000000000003E-2</v>
      </c>
      <c r="D154" s="403" t="s">
        <v>651</v>
      </c>
      <c r="E154" s="403">
        <v>2</v>
      </c>
      <c r="F154" s="403">
        <v>2325702</v>
      </c>
      <c r="G154" s="402">
        <f>SUM(F152:F154)</f>
        <v>7122193</v>
      </c>
      <c r="H154"/>
      <c r="I154"/>
      <c r="J154"/>
      <c r="K154"/>
      <c r="L154" s="381"/>
      <c r="M154" s="384"/>
      <c r="N154"/>
      <c r="O154"/>
      <c r="P154"/>
      <c r="Q154"/>
      <c r="R154"/>
      <c r="S154"/>
      <c r="T154"/>
      <c r="U154"/>
      <c r="V154"/>
      <c r="W154"/>
      <c r="X154"/>
      <c r="Y154"/>
    </row>
    <row r="155" spans="1:25" ht="14.4" outlineLevel="1" x14ac:dyDescent="0.3">
      <c r="A155" s="403" t="s">
        <v>652</v>
      </c>
      <c r="B155" s="403" t="s">
        <v>654</v>
      </c>
      <c r="C155" s="403">
        <v>0</v>
      </c>
      <c r="D155" s="403">
        <v>0</v>
      </c>
      <c r="E155" s="403">
        <v>0</v>
      </c>
      <c r="F155" s="403">
        <v>0</v>
      </c>
      <c r="G155" s="402"/>
      <c r="H155"/>
      <c r="I155"/>
      <c r="J155"/>
      <c r="K155"/>
      <c r="L155" s="381"/>
      <c r="M155" s="384"/>
      <c r="N155"/>
      <c r="O155"/>
      <c r="P155"/>
      <c r="Q155"/>
      <c r="R155"/>
      <c r="S155"/>
      <c r="T155"/>
      <c r="U155"/>
      <c r="V155"/>
      <c r="W155"/>
      <c r="X155"/>
      <c r="Y155"/>
    </row>
    <row r="156" spans="1:25" outlineLevel="1" x14ac:dyDescent="0.25">
      <c r="A156"/>
      <c r="B156"/>
      <c r="C156"/>
      <c r="D156"/>
      <c r="E156"/>
      <c r="F156"/>
      <c r="G156"/>
      <c r="H156"/>
      <c r="I156"/>
      <c r="J156"/>
      <c r="K156"/>
      <c r="L156" s="381"/>
      <c r="M156" s="384"/>
      <c r="N156"/>
      <c r="O156"/>
      <c r="P156"/>
      <c r="Q156"/>
      <c r="R156"/>
      <c r="S156"/>
      <c r="T156"/>
      <c r="U156"/>
      <c r="V156"/>
      <c r="W156"/>
      <c r="X156"/>
      <c r="Y156"/>
    </row>
    <row r="157" spans="1:25" x14ac:dyDescent="0.25">
      <c r="A157"/>
      <c r="B157"/>
      <c r="C157"/>
      <c r="D157"/>
      <c r="E157"/>
      <c r="F157"/>
      <c r="G157"/>
      <c r="H157"/>
      <c r="I157"/>
      <c r="J157"/>
      <c r="K157"/>
      <c r="L157" s="381"/>
      <c r="M157" s="384"/>
      <c r="N157"/>
      <c r="O157"/>
      <c r="P157"/>
      <c r="Q157"/>
      <c r="R157"/>
      <c r="S157"/>
      <c r="T157"/>
      <c r="U157"/>
      <c r="V157"/>
      <c r="W157"/>
      <c r="X157"/>
      <c r="Y157"/>
    </row>
    <row r="158" spans="1:25" collapsed="1" x14ac:dyDescent="0.25">
      <c r="A158"/>
      <c r="B158"/>
      <c r="C158"/>
      <c r="D158"/>
      <c r="E158"/>
      <c r="F158"/>
      <c r="G158"/>
      <c r="H158"/>
      <c r="I158"/>
      <c r="J158"/>
      <c r="K158"/>
      <c r="L158" s="381"/>
      <c r="M158" s="384"/>
      <c r="N158"/>
      <c r="O158"/>
      <c r="P158"/>
      <c r="Q158"/>
      <c r="R158"/>
      <c r="S158"/>
      <c r="T158"/>
      <c r="U158"/>
      <c r="V158"/>
      <c r="W158"/>
      <c r="X158"/>
      <c r="Y158"/>
    </row>
    <row r="159" spans="1:25" x14ac:dyDescent="0.25">
      <c r="A159"/>
      <c r="B159"/>
      <c r="C159"/>
      <c r="D159"/>
      <c r="E159"/>
      <c r="F159"/>
      <c r="G159"/>
      <c r="H159"/>
      <c r="I159"/>
      <c r="J159"/>
      <c r="K159"/>
      <c r="L159" s="381"/>
      <c r="M159" s="384"/>
      <c r="N159"/>
      <c r="O159"/>
      <c r="P159"/>
      <c r="Q159"/>
      <c r="R159"/>
      <c r="S159"/>
      <c r="T159"/>
      <c r="U159"/>
      <c r="V159"/>
      <c r="W159"/>
      <c r="X159"/>
      <c r="Y159"/>
    </row>
  </sheetData>
  <sheetProtection selectLockedCells="1" selectUnlockedCells="1"/>
  <customSheetViews>
    <customSheetView guid="{A6782FE9-B685-414A-AE7C-88DCECE46F98}" colorId="31" showGridLines="0">
      <pane ySplit="1" topLeftCell="A2" activePane="bottomLeft" state="frozen"/>
      <selection pane="bottomLeft" activeCell="D32" sqref="D32"/>
    </customSheetView>
    <customSheetView guid="{B3CC6716-B0D5-47EF-8E63-31BFB5BD2D58}" colorId="31" showGridLines="0">
      <pane ySplit="1" topLeftCell="A2" activePane="bottomLeft" state="frozen"/>
      <selection pane="bottomLeft" activeCell="D32" sqref="D32"/>
      <rowBreaks count="1" manualBreakCount="1">
        <brk id="18" max="7" man="1"/>
      </rowBreaks>
      <pageMargins left="0.70866141732283472" right="0.70866141732283472" top="0.74803149606299213" bottom="0.74803149606299213" header="0.31496062992125984" footer="0.31496062992125984"/>
      <printOptions horizontalCentered="1"/>
      <pageSetup paperSize="9" scale="75" fitToHeight="2" orientation="portrait" r:id="rId1"/>
      <headerFooter alignWithMargins="0">
        <oddHeader>Side &amp;P&amp;REstimat varme</oddHeader>
        <oddFooter>&amp;L&amp;P av &amp;N&amp;R&amp;A</oddFooter>
      </headerFooter>
    </customSheetView>
  </customSheetViews>
  <mergeCells count="35">
    <mergeCell ref="F139:F141"/>
    <mergeCell ref="A139:E139"/>
    <mergeCell ref="B111:D111"/>
    <mergeCell ref="E111:G111"/>
    <mergeCell ref="B113:D113"/>
    <mergeCell ref="E113:G113"/>
    <mergeCell ref="O93:P93"/>
    <mergeCell ref="L103:M103"/>
    <mergeCell ref="L107:M107"/>
    <mergeCell ref="L113:M113"/>
    <mergeCell ref="J93:K93"/>
    <mergeCell ref="L93:M93"/>
    <mergeCell ref="J97:K97"/>
    <mergeCell ref="L97:M97"/>
    <mergeCell ref="B101:D101"/>
    <mergeCell ref="E101:G101"/>
    <mergeCell ref="B103:D103"/>
    <mergeCell ref="E103:G103"/>
    <mergeCell ref="B107:D107"/>
    <mergeCell ref="E107:G107"/>
    <mergeCell ref="B91:D91"/>
    <mergeCell ref="E91:G91"/>
    <mergeCell ref="B93:D93"/>
    <mergeCell ref="E93:G93"/>
    <mergeCell ref="B97:D97"/>
    <mergeCell ref="E97:G97"/>
    <mergeCell ref="B2:I2"/>
    <mergeCell ref="A52:C52"/>
    <mergeCell ref="A53:C53"/>
    <mergeCell ref="A54:C54"/>
    <mergeCell ref="B38:F38"/>
    <mergeCell ref="B39:F39"/>
    <mergeCell ref="B40:F40"/>
    <mergeCell ref="B42:C42"/>
    <mergeCell ref="B43:C43"/>
  </mergeCells>
  <printOptions horizontalCentered="1"/>
  <pageMargins left="0.70866141732283472" right="0.70866141732283472" top="0.74803149606299213" bottom="0.74803149606299213" header="0.31496062992125984" footer="0.31496062992125984"/>
  <pageSetup paperSize="9" scale="75" fitToHeight="2" orientation="portrait" r:id="rId2"/>
  <headerFooter alignWithMargins="0">
    <oddHeader>Side &amp;P&amp;REstimat varme</oddHeader>
    <oddFooter>&amp;L&amp;P av &amp;N&amp;R&amp;A</oddFooter>
  </headerFooter>
  <rowBreaks count="1" manualBreakCount="1">
    <brk id="18"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6">
    <tabColor rgb="FF002060"/>
  </sheetPr>
  <dimension ref="A1:AJ165"/>
  <sheetViews>
    <sheetView workbookViewId="0">
      <selection activeCell="E460" sqref="E460"/>
    </sheetView>
  </sheetViews>
  <sheetFormatPr baseColWidth="10" defaultColWidth="11.5546875" defaultRowHeight="13.2" outlineLevelRow="1" x14ac:dyDescent="0.25"/>
  <cols>
    <col min="1" max="1" width="11.5546875" style="3"/>
    <col min="2" max="2" width="11.5546875" style="2" customWidth="1"/>
    <col min="3" max="4" width="17.77734375" style="2" customWidth="1"/>
    <col min="5" max="5" width="14.77734375" style="2" customWidth="1"/>
    <col min="6" max="6" width="9.44140625" style="2" customWidth="1"/>
    <col min="7" max="7" width="22.109375" style="2" customWidth="1"/>
    <col min="8" max="8" width="15" style="2" customWidth="1"/>
    <col min="9" max="9" width="6.77734375" style="2" customWidth="1"/>
    <col min="10" max="10" width="14.77734375" style="2" customWidth="1"/>
    <col min="11" max="11" width="9.44140625" style="2" customWidth="1"/>
    <col min="12" max="12" width="22.109375" style="2" customWidth="1"/>
    <col min="13" max="13" width="15" style="1" customWidth="1"/>
    <col min="14" max="14" width="6.77734375" style="1" customWidth="1"/>
    <col min="15" max="15" width="8.88671875" style="1" customWidth="1"/>
    <col min="16" max="16" width="12.77734375" style="1" customWidth="1"/>
    <col min="17" max="17" width="13.77734375" style="1" customWidth="1"/>
    <col min="18" max="18" width="15.109375" style="4" customWidth="1"/>
    <col min="19" max="19" width="12.88671875" style="2" customWidth="1"/>
    <col min="20" max="20" width="17.77734375" style="3" customWidth="1"/>
    <col min="21" max="21" width="20" style="3" customWidth="1"/>
    <col min="22" max="23" width="11.5546875" style="3" customWidth="1"/>
    <col min="24" max="24" width="11.5546875" style="3"/>
    <col min="25" max="34" width="11.5546875" style="3" customWidth="1"/>
    <col min="35" max="16384" width="11.5546875" style="3"/>
  </cols>
  <sheetData>
    <row r="1" spans="1:36" s="575" customFormat="1" ht="22.5" customHeight="1" x14ac:dyDescent="0.25">
      <c r="G1" s="576"/>
    </row>
    <row r="2" spans="1:36" ht="50.25" customHeight="1" x14ac:dyDescent="0.25">
      <c r="A2" s="573"/>
      <c r="B2" s="1360" t="s">
        <v>720</v>
      </c>
      <c r="C2" s="1360"/>
      <c r="D2" s="1360"/>
      <c r="E2" s="1360"/>
      <c r="F2" s="1360"/>
      <c r="G2" s="1360"/>
      <c r="H2" s="1360"/>
      <c r="I2" s="1360"/>
      <c r="J2" s="573"/>
      <c r="K2" s="573"/>
      <c r="L2" s="250"/>
      <c r="M2" s="250"/>
      <c r="N2" s="250"/>
      <c r="O2" s="250"/>
      <c r="P2" s="250"/>
      <c r="Q2" s="4"/>
      <c r="R2" s="573"/>
      <c r="S2" s="3"/>
    </row>
    <row r="3" spans="1:36" ht="18" x14ac:dyDescent="0.35">
      <c r="A3" s="507" t="s">
        <v>304</v>
      </c>
      <c r="B3" s="467" t="s">
        <v>69</v>
      </c>
      <c r="C3" s="466"/>
      <c r="D3" s="466"/>
      <c r="E3" s="466"/>
      <c r="F3" s="7"/>
      <c r="G3" s="7"/>
      <c r="H3" s="7"/>
      <c r="I3" s="7"/>
      <c r="J3" s="7"/>
      <c r="K3" s="7"/>
      <c r="L3" s="7"/>
      <c r="M3" s="7"/>
      <c r="N3" s="7"/>
      <c r="O3" s="7"/>
      <c r="P3" s="7"/>
      <c r="Q3" s="7"/>
      <c r="R3" s="7"/>
      <c r="S3" s="7"/>
      <c r="T3" s="7"/>
      <c r="U3" s="7"/>
      <c r="V3" s="7"/>
      <c r="W3" s="7"/>
      <c r="X3" s="7"/>
      <c r="Y3" s="7"/>
      <c r="Z3" s="7"/>
      <c r="AA3" s="7"/>
      <c r="AB3" s="7"/>
      <c r="AC3" s="7"/>
      <c r="AD3" s="7"/>
      <c r="AE3" s="7"/>
      <c r="AF3" s="573"/>
      <c r="AG3" s="573"/>
      <c r="AH3" s="573"/>
      <c r="AI3" s="573"/>
      <c r="AJ3" s="33"/>
    </row>
    <row r="4" spans="1:36" hidden="1" outlineLevel="1" x14ac:dyDescent="0.25">
      <c r="A4" s="573"/>
      <c r="B4" s="573"/>
      <c r="C4" s="573"/>
      <c r="D4" s="573"/>
      <c r="E4" s="573"/>
      <c r="F4" s="573"/>
      <c r="G4" s="573"/>
      <c r="H4" s="573"/>
      <c r="I4" s="573"/>
      <c r="J4" s="573"/>
      <c r="M4" s="2"/>
      <c r="N4" s="2"/>
      <c r="O4" s="2"/>
      <c r="P4" s="2"/>
      <c r="Q4" s="2"/>
      <c r="R4" s="2"/>
      <c r="T4" s="2"/>
      <c r="U4" s="2"/>
      <c r="V4" s="2"/>
      <c r="W4" s="2"/>
      <c r="X4" s="2"/>
      <c r="Y4" s="2"/>
      <c r="Z4" s="2"/>
      <c r="AA4" s="2"/>
      <c r="AB4" s="2"/>
      <c r="AC4" s="2"/>
      <c r="AD4" s="2"/>
      <c r="AE4" s="2"/>
      <c r="AF4" s="2"/>
      <c r="AG4" s="2"/>
    </row>
    <row r="5" spans="1:36" hidden="1" outlineLevel="1" x14ac:dyDescent="0.25">
      <c r="A5" s="573"/>
      <c r="B5" s="573"/>
      <c r="C5" s="573" t="s">
        <v>61</v>
      </c>
      <c r="D5" s="47">
        <f>F31</f>
        <v>56000</v>
      </c>
      <c r="E5" s="573" t="s">
        <v>70</v>
      </c>
      <c r="F5" s="20" t="s">
        <v>614</v>
      </c>
      <c r="G5" s="573"/>
      <c r="H5" s="573"/>
      <c r="I5" s="573"/>
      <c r="J5" s="573"/>
      <c r="M5" s="2"/>
      <c r="N5" s="2"/>
      <c r="O5" s="2"/>
      <c r="P5" s="2"/>
      <c r="Q5" s="2"/>
      <c r="R5" s="2"/>
      <c r="T5" s="2"/>
      <c r="U5" s="2"/>
      <c r="V5" s="2"/>
      <c r="W5" s="2"/>
      <c r="X5" s="2"/>
      <c r="Y5" s="2"/>
      <c r="Z5" s="2"/>
      <c r="AA5" s="2"/>
      <c r="AB5" s="2"/>
      <c r="AC5" s="2"/>
      <c r="AD5" s="2"/>
      <c r="AE5" s="2"/>
      <c r="AF5" s="2"/>
      <c r="AG5" s="2"/>
    </row>
    <row r="6" spans="1:36" ht="15.6" hidden="1" outlineLevel="1" x14ac:dyDescent="0.3">
      <c r="A6" s="573"/>
      <c r="B6" s="573"/>
      <c r="C6" s="573" t="s">
        <v>71</v>
      </c>
      <c r="D6" s="573">
        <v>0.06</v>
      </c>
      <c r="E6" s="48"/>
      <c r="F6" s="573"/>
      <c r="G6" s="573"/>
      <c r="H6" s="573"/>
      <c r="I6" s="573"/>
      <c r="J6" s="573"/>
      <c r="M6" s="2"/>
      <c r="N6" s="2"/>
      <c r="O6" s="2"/>
      <c r="P6" s="2"/>
      <c r="Q6" s="2"/>
      <c r="R6" s="2"/>
      <c r="T6" s="2"/>
      <c r="U6" s="2"/>
      <c r="V6" s="2"/>
      <c r="W6" s="2"/>
      <c r="X6" s="2"/>
      <c r="Y6" s="2"/>
      <c r="Z6" s="2"/>
      <c r="AA6" s="2"/>
      <c r="AB6" s="2"/>
      <c r="AC6" s="2"/>
      <c r="AD6" s="2"/>
      <c r="AE6" s="2"/>
      <c r="AF6" s="2"/>
      <c r="AG6" s="2"/>
    </row>
    <row r="7" spans="1:36" ht="14.4" hidden="1" outlineLevel="1" x14ac:dyDescent="0.3">
      <c r="A7" s="573"/>
      <c r="B7" s="573"/>
      <c r="C7" s="573" t="s">
        <v>72</v>
      </c>
      <c r="D7" s="573">
        <v>25</v>
      </c>
      <c r="E7" s="573" t="s">
        <v>73</v>
      </c>
      <c r="F7" s="8" t="s">
        <v>74</v>
      </c>
      <c r="G7" s="573"/>
      <c r="H7" s="573"/>
      <c r="I7" s="573"/>
      <c r="J7" s="573"/>
      <c r="M7" s="2"/>
      <c r="N7" s="2"/>
      <c r="O7" s="2"/>
      <c r="P7" s="2"/>
      <c r="Q7" s="2"/>
      <c r="R7" s="2"/>
      <c r="T7" s="2"/>
      <c r="U7" s="2"/>
      <c r="V7" s="2"/>
      <c r="W7" s="2"/>
      <c r="X7" s="2"/>
      <c r="Y7" s="2"/>
      <c r="Z7" s="2"/>
      <c r="AA7" s="2"/>
      <c r="AB7" s="2"/>
      <c r="AC7" s="2"/>
      <c r="AD7" s="2"/>
      <c r="AE7" s="2"/>
      <c r="AF7" s="2"/>
      <c r="AG7" s="2"/>
    </row>
    <row r="8" spans="1:36" hidden="1" outlineLevel="1" x14ac:dyDescent="0.25">
      <c r="A8" s="573"/>
      <c r="B8" s="573"/>
      <c r="C8" s="573" t="s">
        <v>75</v>
      </c>
      <c r="D8" s="47">
        <f>E56</f>
        <v>397000</v>
      </c>
      <c r="E8" s="573" t="s">
        <v>76</v>
      </c>
      <c r="F8" s="573"/>
      <c r="G8" s="573"/>
      <c r="H8" s="573"/>
      <c r="I8" s="573"/>
      <c r="J8" s="573"/>
      <c r="M8" s="2"/>
      <c r="N8" s="2"/>
      <c r="O8" s="2"/>
      <c r="P8" s="2"/>
      <c r="Q8" s="2"/>
      <c r="R8" s="2"/>
      <c r="T8" s="2"/>
      <c r="U8" s="2"/>
      <c r="V8" s="2"/>
      <c r="W8" s="2"/>
      <c r="X8" s="2"/>
      <c r="Y8" s="2"/>
      <c r="Z8" s="2"/>
      <c r="AA8" s="2"/>
      <c r="AB8" s="2"/>
      <c r="AC8" s="2"/>
      <c r="AD8" s="2"/>
      <c r="AE8" s="2"/>
      <c r="AF8" s="2"/>
      <c r="AG8" s="2"/>
    </row>
    <row r="9" spans="1:36" hidden="1" outlineLevel="1" x14ac:dyDescent="0.25">
      <c r="A9" s="573"/>
      <c r="B9" s="573"/>
      <c r="C9" s="573"/>
      <c r="D9" s="573"/>
      <c r="E9" s="573"/>
      <c r="F9" s="573"/>
      <c r="G9" s="573"/>
      <c r="H9" s="573"/>
      <c r="I9" s="573"/>
      <c r="J9" s="573"/>
      <c r="M9" s="2"/>
      <c r="N9" s="2"/>
      <c r="O9" s="2"/>
      <c r="P9" s="2"/>
      <c r="Q9" s="2"/>
      <c r="R9" s="2"/>
      <c r="T9" s="2"/>
      <c r="U9" s="2"/>
      <c r="V9" s="2"/>
      <c r="W9" s="2"/>
      <c r="X9" s="2"/>
      <c r="Y9" s="2"/>
      <c r="Z9" s="2"/>
      <c r="AA9" s="2"/>
      <c r="AB9" s="2"/>
      <c r="AC9" s="2"/>
      <c r="AD9" s="2"/>
      <c r="AE9" s="2"/>
      <c r="AF9" s="2"/>
      <c r="AG9" s="2"/>
    </row>
    <row r="10" spans="1:36" hidden="1" outlineLevel="1" x14ac:dyDescent="0.25">
      <c r="A10" s="573"/>
      <c r="B10" s="573"/>
      <c r="C10" s="573" t="s">
        <v>77</v>
      </c>
      <c r="D10" s="47">
        <f>(D5*(1-POWER(1+D6,-D7)))/D6-D8</f>
        <v>318867.94486303115</v>
      </c>
      <c r="E10" s="573" t="s">
        <v>76</v>
      </c>
      <c r="F10" s="573"/>
      <c r="G10" s="573"/>
      <c r="H10" s="573"/>
      <c r="I10" s="573"/>
      <c r="J10" s="573"/>
      <c r="M10" s="2"/>
      <c r="N10" s="2"/>
      <c r="O10" s="2"/>
      <c r="P10" s="2"/>
      <c r="Q10" s="2"/>
      <c r="R10" s="2"/>
      <c r="T10" s="2"/>
      <c r="U10" s="2"/>
      <c r="V10" s="2"/>
      <c r="W10" s="2"/>
      <c r="X10" s="2"/>
      <c r="Y10" s="2"/>
      <c r="Z10" s="2"/>
      <c r="AA10" s="2"/>
      <c r="AB10" s="2"/>
      <c r="AC10" s="2"/>
      <c r="AD10" s="2"/>
      <c r="AE10" s="2"/>
      <c r="AF10" s="2"/>
      <c r="AG10" s="2"/>
    </row>
    <row r="11" spans="1:36" hidden="1" outlineLevel="1" x14ac:dyDescent="0.25">
      <c r="A11" s="573"/>
      <c r="B11" s="573"/>
      <c r="C11" s="573"/>
      <c r="D11" s="573"/>
      <c r="E11" s="573"/>
      <c r="F11" s="573"/>
      <c r="G11" s="573"/>
      <c r="H11" s="573"/>
      <c r="I11" s="573"/>
      <c r="J11" s="573"/>
      <c r="M11" s="2"/>
      <c r="N11" s="2"/>
      <c r="O11" s="2"/>
      <c r="P11" s="2"/>
      <c r="Q11" s="2"/>
      <c r="R11" s="2"/>
      <c r="T11" s="2"/>
      <c r="U11" s="2"/>
      <c r="V11" s="2"/>
      <c r="W11" s="2"/>
      <c r="X11" s="2"/>
      <c r="Y11" s="2"/>
      <c r="Z11" s="2"/>
      <c r="AA11" s="2"/>
      <c r="AB11" s="2"/>
      <c r="AC11" s="2"/>
      <c r="AD11" s="2"/>
      <c r="AE11" s="2"/>
      <c r="AF11" s="2"/>
      <c r="AG11" s="2"/>
    </row>
    <row r="12" spans="1:36" hidden="1" outlineLevel="1" x14ac:dyDescent="0.25">
      <c r="A12" s="573"/>
      <c r="B12" s="573"/>
      <c r="C12" s="573" t="s">
        <v>78</v>
      </c>
      <c r="D12" s="49">
        <f>LN(1/(1-(D8*D6/D5)))/LN(1+D6)</f>
        <v>9.5077557999230109</v>
      </c>
      <c r="E12" s="573" t="s">
        <v>73</v>
      </c>
      <c r="F12" s="573"/>
      <c r="G12" s="573"/>
      <c r="H12" s="573"/>
      <c r="I12" s="573"/>
      <c r="J12" s="573"/>
      <c r="M12" s="2"/>
      <c r="N12" s="2"/>
      <c r="O12" s="2"/>
      <c r="P12" s="2"/>
      <c r="Q12" s="2"/>
      <c r="R12" s="2"/>
      <c r="T12" s="2"/>
      <c r="U12" s="2"/>
      <c r="V12" s="2"/>
      <c r="W12" s="2"/>
      <c r="X12" s="2"/>
      <c r="Y12" s="2"/>
      <c r="Z12" s="2"/>
      <c r="AA12" s="2"/>
      <c r="AB12" s="2"/>
      <c r="AC12" s="2"/>
      <c r="AD12" s="2"/>
      <c r="AE12" s="2"/>
      <c r="AF12" s="2"/>
      <c r="AG12" s="2"/>
    </row>
    <row r="13" spans="1:36" hidden="1" outlineLevel="1" x14ac:dyDescent="0.25">
      <c r="A13" s="573"/>
      <c r="B13" s="573"/>
      <c r="C13" s="573"/>
      <c r="D13" s="573"/>
      <c r="E13" s="573"/>
      <c r="F13" s="573"/>
      <c r="G13" s="573"/>
      <c r="H13" s="573"/>
      <c r="I13" s="573"/>
      <c r="J13" s="573"/>
      <c r="M13" s="2"/>
      <c r="N13" s="2"/>
      <c r="O13" s="2"/>
      <c r="P13" s="2"/>
      <c r="Q13" s="2"/>
      <c r="R13" s="2"/>
      <c r="T13" s="2"/>
      <c r="U13" s="2"/>
      <c r="V13" s="2"/>
      <c r="W13" s="2"/>
      <c r="X13" s="2"/>
      <c r="Y13" s="2"/>
      <c r="Z13" s="2"/>
      <c r="AA13" s="2"/>
      <c r="AB13" s="2"/>
      <c r="AC13" s="2"/>
      <c r="AD13" s="2"/>
      <c r="AE13" s="2"/>
      <c r="AF13" s="2"/>
      <c r="AG13" s="2"/>
    </row>
    <row r="14" spans="1:36" hidden="1" outlineLevel="1" x14ac:dyDescent="0.25">
      <c r="A14" s="573"/>
      <c r="B14" s="573"/>
      <c r="C14" s="573" t="s">
        <v>79</v>
      </c>
      <c r="D14" s="573">
        <v>0.05</v>
      </c>
      <c r="E14" s="573">
        <v>0.1</v>
      </c>
      <c r="F14" s="573">
        <v>0.15</v>
      </c>
      <c r="G14" s="573">
        <v>0.2</v>
      </c>
      <c r="H14" s="573">
        <v>0.23499999999999999</v>
      </c>
      <c r="I14" s="573">
        <v>0.28000000000000003</v>
      </c>
      <c r="J14" s="573">
        <v>0.35</v>
      </c>
      <c r="K14" s="2">
        <v>0.37</v>
      </c>
      <c r="L14" s="2">
        <v>0.45</v>
      </c>
      <c r="M14" s="2">
        <v>0.46300000000000002</v>
      </c>
      <c r="N14" s="2">
        <v>0.55000000000000004</v>
      </c>
      <c r="O14" s="2">
        <v>0.6</v>
      </c>
      <c r="P14" s="2">
        <v>0.65</v>
      </c>
      <c r="Q14" s="2">
        <v>0.7</v>
      </c>
      <c r="R14" s="2">
        <v>0.75</v>
      </c>
      <c r="S14" s="2">
        <v>0.8</v>
      </c>
      <c r="T14" s="2">
        <v>0.85</v>
      </c>
      <c r="U14" s="2">
        <v>0.9</v>
      </c>
      <c r="V14" s="2">
        <v>0.95</v>
      </c>
      <c r="W14" s="2">
        <v>1</v>
      </c>
      <c r="X14" s="2">
        <v>1.1000000000000001</v>
      </c>
      <c r="Y14" s="2">
        <v>1.1499999999999999</v>
      </c>
      <c r="Z14" s="2">
        <v>1.2</v>
      </c>
      <c r="AA14" s="2">
        <v>1.25</v>
      </c>
      <c r="AB14" s="2">
        <v>1.3</v>
      </c>
      <c r="AC14" s="2">
        <v>1.35</v>
      </c>
      <c r="AD14" s="2">
        <v>1.4</v>
      </c>
      <c r="AE14" s="2">
        <v>1.45</v>
      </c>
      <c r="AF14" s="2">
        <v>1.5</v>
      </c>
      <c r="AG14" s="2"/>
    </row>
    <row r="15" spans="1:36" hidden="1" outlineLevel="1" x14ac:dyDescent="0.25">
      <c r="A15" s="573"/>
      <c r="B15" s="573"/>
      <c r="C15" s="573" t="s">
        <v>80</v>
      </c>
      <c r="D15" s="573">
        <f>(D5*(1-POWER(1+D14,-D7)))/D14-D8</f>
        <v>392260.8956985065</v>
      </c>
      <c r="E15" s="573">
        <f>(D5*(1-POWER(1+E14,-D7)))/E14-D8</f>
        <v>111314.24102084409</v>
      </c>
      <c r="F15" s="573">
        <f>(D5*(1-POWER(1+F14,-D7)))/F14-D8</f>
        <v>-35007.651224872156</v>
      </c>
      <c r="G15" s="573">
        <f>(D5*(1-POWER(1+G14,-D7)))/G14-D8</f>
        <v>-119935.12688291096</v>
      </c>
      <c r="H15" s="573">
        <f>(D5*(1-POWER(1+H14,-D7)))/H14-D8</f>
        <v>-159919.56389784717</v>
      </c>
      <c r="I15" s="573">
        <f>(D5*(1-POWER(1+I14,-D7)))/I14-D8</f>
        <v>-197417.61948595193</v>
      </c>
      <c r="J15" s="573">
        <f>(D5*(1-POWER(1+J14,-D7)))/J14-D8</f>
        <v>-237088.26240768761</v>
      </c>
      <c r="K15" s="2">
        <f>(D5*(1-POWER(1+K14,-D7)))/K14-D8</f>
        <v>-245706.45454289505</v>
      </c>
      <c r="L15" s="2">
        <f>(D5*(1-POWER(1+L14,-D7)))/L14-D8</f>
        <v>-272567.05761101638</v>
      </c>
      <c r="M15" s="2">
        <f>(D5*(1-POWER(1+M14,-D7)))/M14-D8</f>
        <v>-276058.61934823217</v>
      </c>
      <c r="N15" s="2">
        <f>(D5*(1-POWER(1+N14,-D7)))/N14-D8</f>
        <v>-295183.59454958176</v>
      </c>
      <c r="O15" s="2">
        <f>(D5*(1-POWER(1+O14,-D7)))/O14-D8</f>
        <v>-303667.40293684485</v>
      </c>
      <c r="P15" s="2">
        <f>(D5*(1-POWER(1+P14,-D7)))/P14-D8</f>
        <v>-310846.46874862234</v>
      </c>
      <c r="Q15" s="2">
        <f>(D5*(1-POWER(1+Q14,-D7)))/Q14-D8</f>
        <v>-317000.13863310567</v>
      </c>
      <c r="R15" s="2">
        <f>(D5*(1-POWER(1+R14,-D7)))/R14-D8</f>
        <v>-322333.3960200533</v>
      </c>
      <c r="S15" s="2">
        <f>(D5*(1-POWER(1+S14,-D7)))/S14-D8</f>
        <v>-327000.02905931766</v>
      </c>
      <c r="T15" s="2">
        <f>(D5*(1-POWER(1+T14,-D7)))/T14-D8</f>
        <v>-331117.66084601765</v>
      </c>
      <c r="U15" s="2">
        <f>(D5*(1-POWER(1+U14,-D7)))/U14-D8</f>
        <v>-334777.78446284065</v>
      </c>
      <c r="V15" s="2">
        <f>(D5*(1-POWER(1+V14,-D7)))/V14-D8</f>
        <v>-338052.63488720357</v>
      </c>
      <c r="W15" s="2">
        <f>(D5*(1-POWER(1+W14,-D7)))/W14-D8</f>
        <v>-341000.00166893005</v>
      </c>
      <c r="X15" s="2">
        <f>(D5*(1-POWER(1+X14,-D7)))/X14-D8</f>
        <v>-346090.90953894518</v>
      </c>
      <c r="Y15" s="2">
        <f>(D5*(1-POWER(1+Y14,-D7)))/Y14-D8</f>
        <v>-348304.3480640605</v>
      </c>
      <c r="Z15" s="2">
        <f>(D5*(1-POWER(1+Z14,-D7)))/Z14-D8</f>
        <v>-350333.33346169628</v>
      </c>
      <c r="AA15" s="2">
        <f>(D5*(1-POWER(1+AA14,-D7)))/AA14-D8</f>
        <v>-352200.00007026113</v>
      </c>
      <c r="AB15" s="2">
        <f>(D5*(1-POWER(1+AB14,-D7)))/AB14-D8</f>
        <v>-353923.07696207549</v>
      </c>
      <c r="AC15" s="2">
        <f>(D5*(1-POWER(1+AC14,-D7)))/AC14-D8</f>
        <v>-355518.51854045456</v>
      </c>
      <c r="AD15" s="2">
        <f>(D5*(1-POWER(1+AD14,-D7)))/AD14-D8</f>
        <v>-357000.00001249625</v>
      </c>
      <c r="AE15" s="2">
        <f>(D5*(1-POWER(1+AE14,-D7)))/AE14-D8</f>
        <v>-358379.31035203312</v>
      </c>
      <c r="AF15" s="2">
        <f>(D5*(1-POWER(1+AF14,-D7)))/AF14-D8</f>
        <v>-359666.66667087004</v>
      </c>
      <c r="AG15" s="2"/>
    </row>
    <row r="16" spans="1:36" hidden="1" outlineLevel="1" x14ac:dyDescent="0.25">
      <c r="A16" s="573"/>
      <c r="B16" s="573"/>
      <c r="C16" s="573"/>
      <c r="D16" s="573"/>
      <c r="E16" s="573"/>
      <c r="F16" s="573"/>
      <c r="G16" s="573"/>
      <c r="H16" s="573"/>
      <c r="I16" s="573"/>
      <c r="J16" s="573"/>
      <c r="M16" s="2"/>
      <c r="N16" s="2"/>
      <c r="O16" s="2"/>
      <c r="P16" s="2"/>
      <c r="Q16" s="2"/>
      <c r="R16" s="2"/>
      <c r="T16" s="2"/>
      <c r="U16" s="2"/>
      <c r="V16" s="2"/>
      <c r="W16" s="2"/>
      <c r="X16" s="2"/>
      <c r="Y16" s="2"/>
      <c r="Z16" s="2"/>
      <c r="AA16" s="2"/>
      <c r="AB16" s="2"/>
      <c r="AC16" s="2"/>
      <c r="AD16" s="2"/>
      <c r="AE16" s="2"/>
      <c r="AF16" s="2"/>
      <c r="AG16" s="2"/>
    </row>
    <row r="17" spans="1:33" hidden="1" outlineLevel="1" x14ac:dyDescent="0.25">
      <c r="A17" s="573"/>
      <c r="B17" s="573"/>
      <c r="C17" s="573"/>
      <c r="D17" s="573"/>
      <c r="E17" s="573"/>
      <c r="F17" s="573"/>
      <c r="G17" s="573"/>
      <c r="H17" s="573"/>
      <c r="I17" s="573"/>
      <c r="J17" s="573"/>
      <c r="M17" s="2"/>
      <c r="N17" s="2"/>
      <c r="O17" s="2"/>
      <c r="P17" s="2"/>
      <c r="Q17" s="2"/>
      <c r="R17" s="2"/>
      <c r="T17" s="2"/>
      <c r="U17" s="2"/>
      <c r="V17" s="2"/>
      <c r="W17" s="2"/>
      <c r="X17" s="2"/>
      <c r="Y17" s="2"/>
      <c r="Z17" s="2"/>
      <c r="AA17" s="2"/>
      <c r="AB17" s="2"/>
      <c r="AC17" s="2"/>
      <c r="AD17" s="2"/>
      <c r="AE17" s="2"/>
      <c r="AF17" s="2"/>
      <c r="AG17" s="2"/>
    </row>
    <row r="18" spans="1:33" hidden="1" outlineLevel="1" x14ac:dyDescent="0.25">
      <c r="A18" s="573"/>
      <c r="B18" s="573"/>
      <c r="C18" s="573"/>
      <c r="D18" s="573"/>
      <c r="E18" s="573"/>
      <c r="F18" s="573"/>
      <c r="G18" s="573"/>
      <c r="H18" s="573"/>
      <c r="I18" s="573"/>
      <c r="J18" s="573"/>
      <c r="M18" s="2"/>
      <c r="N18" s="2"/>
      <c r="O18" s="2"/>
      <c r="P18" s="2"/>
      <c r="Q18" s="2"/>
      <c r="R18" s="2"/>
      <c r="T18" s="2"/>
      <c r="U18" s="2"/>
      <c r="V18" s="2"/>
      <c r="W18" s="2"/>
      <c r="X18" s="2"/>
      <c r="Y18" s="2"/>
      <c r="Z18" s="2"/>
      <c r="AA18" s="2"/>
      <c r="AB18" s="2"/>
      <c r="AC18" s="2"/>
      <c r="AD18" s="2"/>
      <c r="AE18" s="2"/>
      <c r="AF18" s="2"/>
      <c r="AG18" s="2"/>
    </row>
    <row r="19" spans="1:33" hidden="1" outlineLevel="1" x14ac:dyDescent="0.25">
      <c r="A19" s="573"/>
      <c r="B19" s="573"/>
      <c r="C19" s="573" t="s">
        <v>81</v>
      </c>
      <c r="D19" s="573"/>
      <c r="E19" s="573"/>
      <c r="F19" s="573"/>
      <c r="G19" s="573"/>
      <c r="H19" s="573"/>
      <c r="I19" s="573"/>
      <c r="J19" s="573"/>
      <c r="M19" s="2"/>
      <c r="N19" s="2"/>
      <c r="O19" s="2"/>
      <c r="P19" s="2"/>
      <c r="Q19" s="2"/>
      <c r="R19" s="2"/>
      <c r="T19" s="2"/>
      <c r="U19" s="2"/>
      <c r="V19" s="2"/>
      <c r="W19" s="2"/>
      <c r="X19" s="2"/>
      <c r="Y19" s="2"/>
      <c r="Z19" s="2"/>
      <c r="AA19" s="2"/>
      <c r="AB19" s="2"/>
      <c r="AC19" s="2"/>
      <c r="AD19" s="2"/>
      <c r="AE19" s="2"/>
      <c r="AF19" s="2"/>
      <c r="AG19" s="2"/>
    </row>
    <row r="20" spans="1:33" hidden="1" outlineLevel="1" x14ac:dyDescent="0.25">
      <c r="A20" s="573"/>
      <c r="B20" s="573"/>
      <c r="C20" s="573"/>
      <c r="D20" s="573"/>
      <c r="E20" s="573"/>
      <c r="F20" s="573"/>
      <c r="G20" s="573"/>
      <c r="H20" s="573"/>
      <c r="I20" s="573"/>
      <c r="J20" s="573"/>
      <c r="M20" s="2"/>
      <c r="N20" s="2"/>
      <c r="O20" s="2"/>
      <c r="P20" s="2"/>
      <c r="Q20" s="2"/>
      <c r="R20" s="2"/>
      <c r="T20" s="2"/>
      <c r="U20" s="2"/>
      <c r="V20" s="2"/>
      <c r="W20" s="2"/>
      <c r="X20" s="2"/>
      <c r="Y20" s="2"/>
      <c r="Z20" s="2"/>
      <c r="AA20" s="2"/>
      <c r="AB20" s="2"/>
      <c r="AC20" s="2"/>
      <c r="AD20" s="2"/>
      <c r="AE20" s="2"/>
      <c r="AF20" s="2"/>
      <c r="AG20" s="2"/>
    </row>
    <row r="21" spans="1:33" hidden="1" outlineLevel="1" x14ac:dyDescent="0.25">
      <c r="A21" s="573"/>
      <c r="B21" s="573"/>
      <c r="C21" s="573"/>
      <c r="D21" s="250" t="s">
        <v>82</v>
      </c>
      <c r="E21" s="250" t="s">
        <v>83</v>
      </c>
      <c r="F21" s="250" t="s">
        <v>84</v>
      </c>
      <c r="G21" s="573"/>
      <c r="H21" s="573"/>
      <c r="I21" s="573"/>
      <c r="J21" s="573"/>
      <c r="M21" s="2"/>
      <c r="N21" s="2"/>
      <c r="O21" s="2"/>
      <c r="P21" s="2"/>
      <c r="Q21" s="2"/>
      <c r="R21" s="2"/>
      <c r="T21" s="2"/>
      <c r="U21" s="2"/>
      <c r="V21" s="2"/>
      <c r="W21" s="2"/>
      <c r="X21" s="2"/>
      <c r="Y21" s="2"/>
      <c r="Z21" s="2"/>
      <c r="AA21" s="2"/>
      <c r="AB21" s="2"/>
      <c r="AC21" s="2"/>
      <c r="AD21" s="2"/>
      <c r="AE21" s="2"/>
      <c r="AF21" s="2"/>
      <c r="AG21" s="2"/>
    </row>
    <row r="22" spans="1:33" hidden="1" outlineLevel="1" x14ac:dyDescent="0.25">
      <c r="A22" s="573"/>
      <c r="B22" s="573"/>
      <c r="C22" s="573" t="s">
        <v>64</v>
      </c>
      <c r="D22" s="236">
        <f>F48</f>
        <v>67000</v>
      </c>
      <c r="E22" s="49">
        <v>0.85</v>
      </c>
      <c r="F22" s="573">
        <f>D22*E22</f>
        <v>56950</v>
      </c>
      <c r="G22" s="573"/>
      <c r="H22" s="573"/>
      <c r="I22" s="573"/>
      <c r="J22" s="573"/>
      <c r="M22" s="2"/>
      <c r="N22" s="2"/>
      <c r="O22" s="2"/>
      <c r="P22" s="2"/>
      <c r="Q22" s="2"/>
      <c r="R22" s="2"/>
      <c r="T22" s="2"/>
      <c r="U22" s="2"/>
      <c r="V22" s="2"/>
      <c r="W22" s="2"/>
      <c r="X22" s="2"/>
      <c r="Y22" s="2"/>
      <c r="Z22" s="2"/>
      <c r="AA22" s="2"/>
      <c r="AB22" s="2"/>
      <c r="AC22" s="2"/>
      <c r="AD22" s="2"/>
      <c r="AE22" s="2"/>
      <c r="AF22" s="2"/>
      <c r="AG22" s="2"/>
    </row>
    <row r="23" spans="1:33" hidden="1" outlineLevel="1" x14ac:dyDescent="0.25">
      <c r="A23" s="573"/>
      <c r="B23" s="573"/>
      <c r="C23" s="573"/>
      <c r="D23" s="250" t="s">
        <v>63</v>
      </c>
      <c r="E23" s="573"/>
      <c r="F23" s="250" t="s">
        <v>85</v>
      </c>
      <c r="G23" s="573"/>
      <c r="H23" s="573"/>
      <c r="I23" s="573"/>
      <c r="J23" s="573"/>
      <c r="M23" s="2"/>
      <c r="N23" s="2"/>
      <c r="O23" s="2"/>
      <c r="P23" s="2"/>
      <c r="Q23" s="2"/>
      <c r="R23" s="2"/>
      <c r="T23" s="2"/>
      <c r="U23" s="2"/>
      <c r="V23" s="2"/>
      <c r="W23" s="2"/>
      <c r="X23" s="2"/>
      <c r="Y23" s="2"/>
      <c r="Z23" s="2"/>
      <c r="AA23" s="2"/>
      <c r="AB23" s="2"/>
      <c r="AC23" s="2"/>
      <c r="AD23" s="2"/>
      <c r="AE23" s="2"/>
      <c r="AF23" s="2"/>
      <c r="AG23" s="2"/>
    </row>
    <row r="24" spans="1:33" hidden="1" outlineLevel="1" x14ac:dyDescent="0.25">
      <c r="A24" s="573"/>
      <c r="B24" s="573"/>
      <c r="C24" s="573" t="s">
        <v>86</v>
      </c>
      <c r="D24" s="573">
        <f>D26+D27</f>
        <v>0</v>
      </c>
      <c r="E24" s="573"/>
      <c r="F24" s="573">
        <f>H26+H27</f>
        <v>0</v>
      </c>
      <c r="G24" s="573"/>
      <c r="H24" s="573"/>
      <c r="I24" s="573"/>
      <c r="J24" s="573"/>
      <c r="M24" s="2"/>
      <c r="N24" s="2"/>
      <c r="O24" s="2"/>
      <c r="P24" s="2"/>
      <c r="Q24" s="2"/>
      <c r="R24" s="2"/>
      <c r="T24" s="2"/>
      <c r="U24" s="2"/>
      <c r="V24" s="2"/>
      <c r="W24" s="2"/>
      <c r="X24" s="2"/>
      <c r="Y24" s="2"/>
      <c r="Z24" s="2"/>
      <c r="AA24" s="2"/>
      <c r="AB24" s="2"/>
      <c r="AC24" s="2"/>
      <c r="AD24" s="2"/>
      <c r="AE24" s="2"/>
      <c r="AF24" s="2"/>
      <c r="AG24" s="2"/>
    </row>
    <row r="25" spans="1:33" hidden="1" outlineLevel="1" x14ac:dyDescent="0.25">
      <c r="A25" s="573"/>
      <c r="B25" s="573"/>
      <c r="C25" s="573" t="s">
        <v>87</v>
      </c>
      <c r="D25" s="250" t="s">
        <v>63</v>
      </c>
      <c r="E25" s="250" t="s">
        <v>88</v>
      </c>
      <c r="F25" s="250" t="s">
        <v>89</v>
      </c>
      <c r="G25" s="573"/>
      <c r="H25" s="250" t="s">
        <v>85</v>
      </c>
      <c r="I25" s="573"/>
      <c r="J25" s="573"/>
      <c r="M25" s="2"/>
      <c r="N25" s="2"/>
      <c r="O25" s="2"/>
      <c r="P25" s="2"/>
      <c r="Q25" s="2"/>
      <c r="R25" s="2"/>
      <c r="T25" s="2"/>
      <c r="U25" s="2"/>
      <c r="V25" s="2"/>
      <c r="W25" s="2"/>
      <c r="X25" s="2"/>
      <c r="Y25" s="2"/>
      <c r="Z25" s="2"/>
      <c r="AA25" s="2"/>
      <c r="AB25" s="2"/>
      <c r="AC25" s="2"/>
      <c r="AD25" s="2"/>
      <c r="AE25" s="2"/>
      <c r="AF25" s="2"/>
      <c r="AG25" s="2"/>
    </row>
    <row r="26" spans="1:33" hidden="1" outlineLevel="1" x14ac:dyDescent="0.25">
      <c r="A26" s="573"/>
      <c r="B26" s="573"/>
      <c r="C26" s="573" t="s">
        <v>90</v>
      </c>
      <c r="D26" s="573">
        <v>0</v>
      </c>
      <c r="E26" s="573">
        <v>86</v>
      </c>
      <c r="F26" s="573">
        <v>6</v>
      </c>
      <c r="G26" s="573"/>
      <c r="H26" s="573">
        <f>D26*E26*F26</f>
        <v>0</v>
      </c>
      <c r="I26" s="573"/>
      <c r="J26" s="573"/>
      <c r="M26" s="2"/>
      <c r="N26" s="2"/>
      <c r="O26" s="2"/>
      <c r="P26" s="2"/>
      <c r="Q26" s="2"/>
      <c r="R26" s="2"/>
      <c r="T26" s="2"/>
      <c r="U26" s="2"/>
      <c r="V26" s="2"/>
      <c r="W26" s="2"/>
      <c r="X26" s="2"/>
      <c r="Y26" s="2"/>
      <c r="Z26" s="2"/>
      <c r="AA26" s="2"/>
      <c r="AB26" s="2"/>
      <c r="AC26" s="2"/>
      <c r="AD26" s="2"/>
      <c r="AE26" s="2"/>
      <c r="AF26" s="2"/>
      <c r="AG26" s="2"/>
    </row>
    <row r="27" spans="1:33" hidden="1" outlineLevel="1" x14ac:dyDescent="0.25">
      <c r="A27" s="573"/>
      <c r="B27" s="573"/>
      <c r="C27" s="573" t="s">
        <v>91</v>
      </c>
      <c r="D27" s="59">
        <v>0</v>
      </c>
      <c r="E27" s="49">
        <v>4.5</v>
      </c>
      <c r="F27" s="573">
        <v>6</v>
      </c>
      <c r="G27" s="573"/>
      <c r="H27" s="573">
        <f>D27*E27*F27</f>
        <v>0</v>
      </c>
      <c r="I27" s="573"/>
      <c r="J27" s="573"/>
      <c r="M27" s="2"/>
      <c r="N27" s="2"/>
      <c r="O27" s="2"/>
      <c r="P27" s="2"/>
      <c r="Q27" s="2"/>
      <c r="R27" s="2"/>
      <c r="T27" s="2"/>
      <c r="U27" s="2"/>
      <c r="V27" s="2"/>
      <c r="W27" s="2"/>
      <c r="X27" s="2"/>
      <c r="Y27" s="2"/>
      <c r="Z27" s="2"/>
      <c r="AA27" s="2"/>
      <c r="AB27" s="2"/>
      <c r="AC27" s="2"/>
      <c r="AD27" s="2"/>
      <c r="AE27" s="2"/>
      <c r="AF27" s="2"/>
      <c r="AG27" s="2"/>
    </row>
    <row r="28" spans="1:33" ht="15.6" hidden="1" outlineLevel="1" x14ac:dyDescent="0.3">
      <c r="A28" s="573"/>
      <c r="B28" s="573"/>
      <c r="C28" s="156" t="s">
        <v>92</v>
      </c>
      <c r="D28" s="573"/>
      <c r="E28" s="573" t="s">
        <v>93</v>
      </c>
      <c r="F28" s="49">
        <v>0</v>
      </c>
      <c r="G28" s="573" t="s">
        <v>94</v>
      </c>
      <c r="H28" s="573">
        <f>D28*F28</f>
        <v>0</v>
      </c>
      <c r="I28" s="573"/>
      <c r="J28" s="573"/>
      <c r="M28" s="2"/>
      <c r="N28" s="2"/>
      <c r="O28" s="2"/>
      <c r="P28" s="2"/>
      <c r="Q28" s="2"/>
      <c r="R28" s="2"/>
      <c r="T28" s="2"/>
      <c r="U28" s="2"/>
      <c r="V28" s="2"/>
      <c r="W28" s="2"/>
      <c r="X28" s="2"/>
      <c r="Y28" s="2"/>
      <c r="Z28" s="2"/>
      <c r="AA28" s="2"/>
      <c r="AB28" s="2"/>
      <c r="AC28" s="2"/>
      <c r="AD28" s="2"/>
      <c r="AE28" s="2"/>
      <c r="AF28" s="2"/>
      <c r="AG28" s="2"/>
    </row>
    <row r="29" spans="1:33" ht="15.6" hidden="1" outlineLevel="1" x14ac:dyDescent="0.3">
      <c r="A29" s="573"/>
      <c r="B29" s="573"/>
      <c r="C29" s="156" t="s">
        <v>95</v>
      </c>
      <c r="D29" s="573"/>
      <c r="E29" s="573"/>
      <c r="F29" s="573"/>
      <c r="G29" s="573"/>
      <c r="H29" s="573">
        <v>0</v>
      </c>
      <c r="I29" s="573"/>
      <c r="J29" s="8" t="s">
        <v>96</v>
      </c>
      <c r="M29" s="2"/>
      <c r="N29" s="2"/>
      <c r="O29" s="2"/>
      <c r="P29" s="2"/>
      <c r="Q29" s="2"/>
      <c r="R29" s="2"/>
      <c r="T29" s="2"/>
      <c r="U29" s="2"/>
      <c r="V29" s="2"/>
      <c r="W29" s="2"/>
      <c r="X29" s="2"/>
      <c r="Y29" s="2"/>
      <c r="Z29" s="2"/>
      <c r="AA29" s="2"/>
      <c r="AB29" s="2"/>
      <c r="AC29" s="2"/>
      <c r="AD29" s="2"/>
      <c r="AE29" s="2"/>
      <c r="AF29" s="2"/>
      <c r="AG29" s="2"/>
    </row>
    <row r="30" spans="1:33" hidden="1" outlineLevel="1" x14ac:dyDescent="0.25">
      <c r="A30" s="573"/>
      <c r="B30" s="573"/>
      <c r="C30" s="573" t="s">
        <v>97</v>
      </c>
      <c r="D30" s="573"/>
      <c r="E30" s="573"/>
      <c r="F30" s="573">
        <f>F22+F24+H28+H29</f>
        <v>56950</v>
      </c>
      <c r="G30" s="573"/>
      <c r="H30" s="573"/>
      <c r="I30" s="573"/>
      <c r="J30" s="573"/>
      <c r="M30" s="2"/>
      <c r="N30" s="2"/>
      <c r="O30" s="2"/>
      <c r="P30" s="2"/>
      <c r="Q30" s="2"/>
      <c r="R30" s="2"/>
      <c r="T30" s="2"/>
      <c r="U30" s="2"/>
      <c r="V30" s="2"/>
      <c r="W30" s="2"/>
      <c r="X30" s="2"/>
      <c r="Y30" s="2"/>
      <c r="Z30" s="2"/>
      <c r="AA30" s="2"/>
      <c r="AB30" s="2"/>
      <c r="AC30" s="2"/>
      <c r="AD30" s="2"/>
      <c r="AE30" s="2"/>
      <c r="AF30" s="2"/>
      <c r="AG30" s="2"/>
    </row>
    <row r="31" spans="1:33" hidden="1" outlineLevel="1" x14ac:dyDescent="0.25">
      <c r="A31" s="573"/>
      <c r="B31" s="573"/>
      <c r="C31" s="573"/>
      <c r="D31" s="573"/>
      <c r="E31" s="573"/>
      <c r="F31" s="589">
        <f>ROUNDDOWN(F30,-3)</f>
        <v>56000</v>
      </c>
      <c r="G31" s="568" t="s">
        <v>728</v>
      </c>
      <c r="H31" s="573"/>
      <c r="I31" s="573"/>
      <c r="J31" s="573"/>
      <c r="M31" s="2"/>
      <c r="N31" s="2"/>
      <c r="O31" s="2"/>
      <c r="P31" s="2"/>
      <c r="Q31" s="2"/>
      <c r="R31" s="2"/>
      <c r="T31" s="2"/>
      <c r="U31" s="2"/>
      <c r="V31" s="2"/>
      <c r="W31" s="2"/>
      <c r="X31" s="2"/>
      <c r="Y31" s="2"/>
      <c r="Z31" s="2"/>
      <c r="AA31" s="2"/>
      <c r="AB31" s="2"/>
      <c r="AC31" s="2"/>
      <c r="AD31" s="2"/>
      <c r="AE31" s="2"/>
      <c r="AF31" s="2"/>
      <c r="AG31" s="2"/>
    </row>
    <row r="32" spans="1:33" ht="18" hidden="1" outlineLevel="1" x14ac:dyDescent="0.35">
      <c r="A32" s="573"/>
      <c r="B32" s="508" t="s">
        <v>305</v>
      </c>
      <c r="C32" s="7" t="s">
        <v>370</v>
      </c>
      <c r="D32" s="573"/>
      <c r="E32" s="573"/>
      <c r="F32" s="573"/>
      <c r="G32" s="573"/>
      <c r="H32" s="573"/>
      <c r="I32" s="573"/>
      <c r="J32" s="573"/>
      <c r="M32" s="2"/>
      <c r="N32" s="2"/>
      <c r="O32" s="2"/>
      <c r="P32" s="2"/>
      <c r="Q32" s="2"/>
      <c r="R32" s="2"/>
      <c r="T32" s="2"/>
      <c r="U32" s="2"/>
      <c r="V32" s="2"/>
      <c r="W32" s="2"/>
      <c r="X32" s="2"/>
      <c r="Y32" s="2"/>
      <c r="Z32" s="2"/>
      <c r="AA32" s="2"/>
      <c r="AB32" s="2"/>
      <c r="AC32" s="2"/>
      <c r="AD32" s="2"/>
      <c r="AE32" s="2"/>
      <c r="AF32" s="2"/>
      <c r="AG32" s="2"/>
    </row>
    <row r="33" spans="1:33" ht="14.4" hidden="1" outlineLevel="1" x14ac:dyDescent="0.3">
      <c r="A33" s="573"/>
      <c r="B33" s="573"/>
      <c r="C33" s="157"/>
      <c r="D33" s="573"/>
      <c r="E33" s="573"/>
      <c r="F33" s="573"/>
      <c r="G33" s="573"/>
      <c r="H33" s="573"/>
      <c r="I33" s="573"/>
      <c r="J33" s="573"/>
      <c r="M33" s="2"/>
      <c r="N33" s="2"/>
      <c r="O33" s="2"/>
      <c r="P33" s="2"/>
      <c r="Q33" s="2"/>
      <c r="R33" s="2"/>
      <c r="T33" s="2"/>
      <c r="U33" s="2"/>
      <c r="V33" s="2"/>
      <c r="W33" s="2"/>
      <c r="X33" s="2"/>
      <c r="Y33" s="2"/>
      <c r="Z33" s="2"/>
      <c r="AA33" s="2"/>
      <c r="AB33" s="2"/>
      <c r="AC33" s="2"/>
      <c r="AD33" s="2"/>
      <c r="AE33" s="2"/>
      <c r="AF33" s="2"/>
      <c r="AG33" s="2"/>
    </row>
    <row r="34" spans="1:33" ht="14.4" hidden="1" outlineLevel="1" x14ac:dyDescent="0.3">
      <c r="A34" s="573"/>
      <c r="B34" s="506"/>
      <c r="C34" s="158"/>
      <c r="D34" s="573"/>
      <c r="E34" s="573"/>
      <c r="F34" s="573"/>
      <c r="G34" s="573"/>
      <c r="H34" s="573"/>
      <c r="I34" s="573"/>
      <c r="J34" s="573"/>
      <c r="M34" s="2"/>
      <c r="N34" s="2"/>
      <c r="O34" s="2"/>
      <c r="P34" s="2"/>
      <c r="Q34" s="2"/>
      <c r="R34" s="2"/>
      <c r="T34" s="2"/>
      <c r="U34" s="2"/>
      <c r="V34" s="2"/>
      <c r="W34" s="2"/>
      <c r="X34" s="2"/>
      <c r="Y34" s="2"/>
      <c r="Z34" s="2"/>
      <c r="AA34" s="2"/>
      <c r="AB34" s="2"/>
      <c r="AC34" s="2"/>
      <c r="AD34" s="2"/>
      <c r="AE34" s="2"/>
      <c r="AF34" s="2"/>
      <c r="AG34" s="2"/>
    </row>
    <row r="35" spans="1:33" hidden="1" outlineLevel="1" x14ac:dyDescent="0.25">
      <c r="A35" s="573"/>
      <c r="B35" s="573"/>
      <c r="C35" s="20"/>
      <c r="D35" s="573"/>
      <c r="E35" s="573"/>
      <c r="F35" s="573"/>
      <c r="G35" s="573"/>
      <c r="H35" s="573"/>
      <c r="I35" s="573"/>
      <c r="J35" s="573"/>
      <c r="M35" s="2"/>
      <c r="N35" s="2"/>
      <c r="O35" s="2"/>
      <c r="P35" s="2"/>
      <c r="Q35" s="2"/>
      <c r="R35" s="2"/>
      <c r="T35" s="2"/>
      <c r="U35" s="2"/>
      <c r="V35" s="2"/>
      <c r="W35" s="2"/>
      <c r="X35" s="2"/>
      <c r="Y35" s="2"/>
      <c r="Z35" s="2"/>
      <c r="AA35" s="2"/>
      <c r="AB35" s="2"/>
      <c r="AC35" s="2"/>
      <c r="AD35" s="2"/>
      <c r="AE35" s="2"/>
      <c r="AF35" s="2"/>
      <c r="AG35" s="2"/>
    </row>
    <row r="36" spans="1:33" hidden="1" outlineLevel="1" x14ac:dyDescent="0.25">
      <c r="A36" s="573"/>
      <c r="B36" s="573"/>
      <c r="C36" s="20"/>
      <c r="D36" s="573"/>
      <c r="E36" s="573"/>
      <c r="F36" s="573"/>
      <c r="G36" s="573"/>
      <c r="H36" s="573"/>
      <c r="I36" s="573"/>
      <c r="J36" s="573"/>
      <c r="M36" s="2"/>
      <c r="N36" s="2"/>
      <c r="O36" s="2"/>
      <c r="P36" s="2"/>
      <c r="Q36" s="2"/>
      <c r="R36" s="2"/>
      <c r="T36" s="2"/>
      <c r="U36" s="2"/>
      <c r="V36" s="2"/>
      <c r="W36" s="2"/>
      <c r="X36" s="2"/>
      <c r="Y36" s="2"/>
      <c r="Z36" s="2"/>
      <c r="AA36" s="2"/>
      <c r="AB36" s="2"/>
      <c r="AC36" s="2"/>
      <c r="AD36" s="2"/>
      <c r="AE36" s="2"/>
      <c r="AF36" s="2"/>
      <c r="AG36" s="2"/>
    </row>
    <row r="37" spans="1:33" hidden="1" outlineLevel="1" x14ac:dyDescent="0.25">
      <c r="A37" s="573"/>
      <c r="B37" s="573"/>
      <c r="C37" s="569"/>
      <c r="D37" s="568"/>
      <c r="E37" s="568"/>
      <c r="F37" s="568"/>
      <c r="G37" s="568"/>
      <c r="H37" s="573"/>
      <c r="I37" s="573"/>
      <c r="J37" s="573"/>
      <c r="M37" s="2"/>
      <c r="N37" s="2"/>
      <c r="O37" s="2"/>
      <c r="P37" s="2"/>
      <c r="Q37" s="2"/>
      <c r="R37" s="2"/>
      <c r="T37" s="2"/>
      <c r="U37" s="2"/>
      <c r="V37" s="2"/>
      <c r="W37" s="2"/>
      <c r="X37" s="2"/>
      <c r="Y37" s="2"/>
      <c r="Z37" s="2"/>
      <c r="AA37" s="2"/>
      <c r="AB37" s="2"/>
      <c r="AC37" s="2"/>
      <c r="AD37" s="2"/>
      <c r="AE37" s="2"/>
      <c r="AF37" s="2"/>
      <c r="AG37" s="2"/>
    </row>
    <row r="38" spans="1:33" hidden="1" outlineLevel="1" x14ac:dyDescent="0.25">
      <c r="A38" s="573"/>
      <c r="B38" s="573"/>
      <c r="C38" s="1362"/>
      <c r="D38" s="1362"/>
      <c r="E38" s="1362"/>
      <c r="F38" s="1362"/>
      <c r="G38" s="1362"/>
      <c r="I38" s="573"/>
      <c r="J38" s="573"/>
      <c r="M38" s="2"/>
      <c r="N38" s="2"/>
      <c r="O38" s="2"/>
      <c r="P38" s="2"/>
      <c r="Q38" s="2"/>
      <c r="R38" s="2"/>
      <c r="T38" s="2"/>
      <c r="U38" s="2"/>
      <c r="V38" s="2"/>
      <c r="W38" s="2"/>
      <c r="X38" s="2"/>
      <c r="Y38" s="2"/>
      <c r="Z38" s="2"/>
      <c r="AA38" s="2"/>
      <c r="AB38" s="2"/>
      <c r="AC38" s="2"/>
      <c r="AD38" s="2"/>
      <c r="AE38" s="2"/>
      <c r="AF38" s="2"/>
      <c r="AG38" s="2"/>
    </row>
    <row r="39" spans="1:33" ht="12.75" hidden="1" customHeight="1" outlineLevel="1" x14ac:dyDescent="0.25">
      <c r="A39" s="573"/>
      <c r="B39" s="573"/>
      <c r="C39" s="1362" t="s">
        <v>353</v>
      </c>
      <c r="D39" s="1362"/>
      <c r="E39" s="1362"/>
      <c r="F39" s="1362"/>
      <c r="G39" s="1362"/>
      <c r="I39" s="573"/>
      <c r="J39" s="573"/>
      <c r="M39" s="2"/>
      <c r="N39" s="2"/>
      <c r="O39" s="2"/>
      <c r="P39" s="2"/>
      <c r="Q39" s="2"/>
      <c r="R39" s="2"/>
      <c r="T39" s="2"/>
      <c r="U39" s="2"/>
      <c r="V39" s="2"/>
      <c r="W39" s="2"/>
      <c r="X39" s="2"/>
      <c r="Y39" s="2"/>
      <c r="Z39" s="2"/>
      <c r="AA39" s="2"/>
      <c r="AB39" s="2"/>
      <c r="AC39" s="2"/>
      <c r="AD39" s="2"/>
      <c r="AE39" s="2"/>
      <c r="AF39" s="2"/>
      <c r="AG39" s="2"/>
    </row>
    <row r="40" spans="1:33" hidden="1" outlineLevel="1" x14ac:dyDescent="0.25">
      <c r="A40" s="573"/>
      <c r="B40" s="573"/>
      <c r="C40" s="1363" t="s">
        <v>60</v>
      </c>
      <c r="D40" s="1363"/>
      <c r="E40" s="1363"/>
      <c r="F40" s="1363"/>
      <c r="G40" s="1363"/>
      <c r="I40" s="573"/>
      <c r="J40" s="573"/>
      <c r="M40" s="2"/>
      <c r="N40" s="2"/>
      <c r="O40" s="2"/>
      <c r="P40" s="2"/>
      <c r="Q40" s="2"/>
      <c r="R40" s="2"/>
      <c r="T40" s="2"/>
      <c r="U40" s="2"/>
      <c r="V40" s="2"/>
      <c r="W40" s="2"/>
      <c r="X40" s="2"/>
      <c r="Y40" s="2"/>
      <c r="Z40" s="2"/>
      <c r="AA40" s="2"/>
      <c r="AB40" s="2"/>
      <c r="AC40" s="2"/>
      <c r="AD40" s="2"/>
      <c r="AE40" s="2"/>
      <c r="AF40" s="2"/>
      <c r="AG40" s="2"/>
    </row>
    <row r="41" spans="1:33" hidden="1" outlineLevel="1" x14ac:dyDescent="0.25">
      <c r="A41" s="573"/>
      <c r="B41" s="573"/>
      <c r="C41" s="372"/>
      <c r="D41" s="182"/>
      <c r="E41" s="182"/>
      <c r="F41" s="372"/>
      <c r="G41" s="371"/>
      <c r="I41" s="573"/>
      <c r="J41" s="573"/>
      <c r="M41" s="2"/>
      <c r="N41" s="2"/>
      <c r="O41" s="2"/>
      <c r="P41" s="2"/>
      <c r="Q41" s="2"/>
      <c r="R41" s="2"/>
      <c r="T41" s="2"/>
      <c r="U41" s="2"/>
      <c r="V41" s="2"/>
      <c r="W41" s="2"/>
      <c r="X41" s="2"/>
      <c r="Y41" s="2"/>
      <c r="Z41" s="2"/>
      <c r="AA41" s="2"/>
      <c r="AB41" s="2"/>
      <c r="AC41" s="2"/>
      <c r="AD41" s="2"/>
      <c r="AE41" s="2"/>
      <c r="AF41" s="2"/>
      <c r="AG41" s="2"/>
    </row>
    <row r="42" spans="1:33" hidden="1" outlineLevel="1" x14ac:dyDescent="0.25">
      <c r="A42" s="573"/>
      <c r="B42" s="573"/>
      <c r="C42" s="1370"/>
      <c r="D42" s="1371"/>
      <c r="E42" s="182"/>
      <c r="F42" s="182"/>
      <c r="G42" s="371"/>
      <c r="I42" s="573"/>
      <c r="J42" s="573"/>
      <c r="M42" s="2"/>
      <c r="N42" s="2"/>
      <c r="O42" s="2"/>
      <c r="P42" s="2"/>
      <c r="Q42" s="2"/>
      <c r="R42" s="2"/>
      <c r="T42" s="2"/>
      <c r="U42" s="2"/>
      <c r="V42" s="2"/>
      <c r="W42" s="2"/>
      <c r="X42" s="2"/>
      <c r="Y42" s="2"/>
      <c r="Z42" s="2"/>
      <c r="AA42" s="2"/>
      <c r="AB42" s="2"/>
      <c r="AC42" s="2"/>
      <c r="AD42" s="2"/>
      <c r="AE42" s="2"/>
      <c r="AF42" s="2"/>
      <c r="AG42" s="2"/>
    </row>
    <row r="43" spans="1:33" hidden="1" outlineLevel="1" x14ac:dyDescent="0.25">
      <c r="A43" s="573"/>
      <c r="B43" s="573"/>
      <c r="C43" s="1370" t="s">
        <v>354</v>
      </c>
      <c r="D43" s="1371"/>
      <c r="E43" s="360">
        <v>2</v>
      </c>
      <c r="F43" s="372" t="s">
        <v>355</v>
      </c>
      <c r="G43" s="371"/>
      <c r="I43" s="573"/>
      <c r="J43" s="573"/>
      <c r="M43" s="2"/>
      <c r="N43" s="2"/>
      <c r="O43" s="2"/>
      <c r="P43" s="2"/>
      <c r="Q43" s="2"/>
      <c r="R43" s="2"/>
      <c r="T43" s="2"/>
      <c r="U43" s="2"/>
      <c r="V43" s="2"/>
      <c r="W43" s="2"/>
      <c r="X43" s="2"/>
      <c r="Y43" s="2"/>
      <c r="Z43" s="2"/>
      <c r="AA43" s="2"/>
      <c r="AB43" s="2"/>
      <c r="AC43" s="2"/>
      <c r="AD43" s="2"/>
      <c r="AE43" s="2"/>
      <c r="AF43" s="2"/>
      <c r="AG43" s="2"/>
    </row>
    <row r="44" spans="1:33" ht="14.4" hidden="1" outlineLevel="1" x14ac:dyDescent="0.25">
      <c r="A44" s="573"/>
      <c r="B44" s="506"/>
      <c r="C44" s="183" t="s">
        <v>356</v>
      </c>
      <c r="D44" s="184"/>
      <c r="E44" s="360">
        <v>0.13</v>
      </c>
      <c r="F44" s="372" t="s">
        <v>355</v>
      </c>
      <c r="G44" s="371"/>
      <c r="I44" s="573"/>
      <c r="J44" s="573"/>
      <c r="M44" s="2"/>
      <c r="N44" s="2"/>
      <c r="O44" s="2"/>
      <c r="P44" s="2"/>
      <c r="Q44" s="2"/>
      <c r="R44" s="2"/>
      <c r="T44" s="2"/>
      <c r="U44" s="2"/>
      <c r="V44" s="2"/>
      <c r="W44" s="2"/>
      <c r="X44" s="2"/>
      <c r="Y44" s="2"/>
      <c r="Z44" s="2"/>
      <c r="AA44" s="2"/>
      <c r="AB44" s="2"/>
      <c r="AC44" s="2"/>
      <c r="AD44" s="2"/>
      <c r="AE44" s="2"/>
      <c r="AF44" s="2"/>
      <c r="AG44" s="2"/>
    </row>
    <row r="45" spans="1:33" hidden="1" outlineLevel="1" x14ac:dyDescent="0.25">
      <c r="A45" s="573"/>
      <c r="B45" s="573"/>
      <c r="C45" s="371" t="s">
        <v>357</v>
      </c>
      <c r="D45" s="90"/>
      <c r="E45" s="361">
        <v>3776</v>
      </c>
      <c r="F45" s="100"/>
      <c r="G45" s="371"/>
      <c r="I45" s="573"/>
      <c r="J45" s="573"/>
      <c r="M45" s="2"/>
      <c r="N45" s="2"/>
      <c r="O45" s="2"/>
      <c r="P45" s="2"/>
      <c r="Q45" s="2"/>
      <c r="R45" s="2"/>
      <c r="T45" s="2"/>
      <c r="U45" s="2"/>
      <c r="V45" s="2"/>
      <c r="W45" s="2"/>
      <c r="X45" s="2"/>
      <c r="Y45" s="2"/>
      <c r="Z45" s="2"/>
      <c r="AA45" s="2"/>
      <c r="AB45" s="2"/>
      <c r="AC45" s="2"/>
      <c r="AD45" s="2"/>
      <c r="AE45" s="2"/>
      <c r="AF45" s="2"/>
      <c r="AG45" s="2"/>
    </row>
    <row r="46" spans="1:33" hidden="1" outlineLevel="1" x14ac:dyDescent="0.25">
      <c r="A46" s="573"/>
      <c r="B46" s="573"/>
      <c r="C46" s="371"/>
      <c r="D46" s="100" t="s">
        <v>358</v>
      </c>
      <c r="E46" s="371"/>
      <c r="F46" s="100" t="s">
        <v>61</v>
      </c>
      <c r="G46" s="371"/>
      <c r="I46" s="573"/>
      <c r="J46" s="573"/>
      <c r="M46" s="2"/>
      <c r="N46" s="2"/>
      <c r="O46" s="2"/>
      <c r="P46" s="2"/>
      <c r="Q46" s="2"/>
      <c r="R46" s="2"/>
      <c r="T46" s="2"/>
      <c r="U46" s="2"/>
      <c r="V46" s="2"/>
      <c r="W46" s="2"/>
      <c r="X46" s="2"/>
      <c r="Y46" s="2"/>
      <c r="Z46" s="2"/>
      <c r="AA46" s="2"/>
      <c r="AB46" s="2"/>
      <c r="AC46" s="2"/>
      <c r="AD46" s="2"/>
      <c r="AE46" s="2"/>
      <c r="AF46" s="2"/>
      <c r="AG46" s="2"/>
    </row>
    <row r="47" spans="1:33" hidden="1" outlineLevel="1" x14ac:dyDescent="0.25">
      <c r="A47" s="573"/>
      <c r="B47" s="573"/>
      <c r="C47" s="371"/>
      <c r="D47" s="101" t="s">
        <v>359</v>
      </c>
      <c r="E47" s="371" t="s">
        <v>360</v>
      </c>
      <c r="F47" s="185">
        <f>E54*(E43-E44)*24*(E45/1000)</f>
        <v>67278.351360000001</v>
      </c>
      <c r="G47" s="371" t="s">
        <v>62</v>
      </c>
      <c r="I47" s="573"/>
      <c r="J47" s="573"/>
      <c r="M47" s="2"/>
      <c r="N47" s="2"/>
      <c r="O47" s="2"/>
      <c r="P47" s="2"/>
      <c r="Q47" s="2"/>
      <c r="R47" s="2"/>
      <c r="T47" s="2"/>
      <c r="U47" s="2"/>
      <c r="V47" s="2"/>
      <c r="W47" s="2"/>
      <c r="X47" s="2"/>
      <c r="Y47" s="2"/>
      <c r="Z47" s="2"/>
      <c r="AA47" s="2"/>
      <c r="AB47" s="2"/>
      <c r="AC47" s="2"/>
      <c r="AD47" s="2"/>
      <c r="AE47" s="2"/>
      <c r="AF47" s="2"/>
      <c r="AG47" s="2"/>
    </row>
    <row r="48" spans="1:33" hidden="1" outlineLevel="1" x14ac:dyDescent="0.25">
      <c r="A48" s="573"/>
      <c r="B48" s="573"/>
      <c r="C48" s="371"/>
      <c r="D48" s="371"/>
      <c r="E48" s="371"/>
      <c r="F48" s="589">
        <f>ROUNDDOWN(F47,-3)</f>
        <v>67000</v>
      </c>
      <c r="G48" s="568" t="s">
        <v>727</v>
      </c>
      <c r="I48" s="573"/>
      <c r="J48" s="573"/>
      <c r="M48" s="2"/>
      <c r="N48" s="2"/>
      <c r="O48" s="2"/>
      <c r="P48" s="2"/>
      <c r="Q48" s="2"/>
      <c r="R48" s="2"/>
      <c r="T48" s="2"/>
      <c r="U48" s="2"/>
      <c r="V48" s="2"/>
      <c r="W48" s="2"/>
      <c r="X48" s="2"/>
      <c r="Y48" s="2"/>
      <c r="Z48" s="2"/>
      <c r="AA48" s="2"/>
      <c r="AB48" s="2"/>
      <c r="AC48" s="2"/>
      <c r="AD48" s="2"/>
      <c r="AE48" s="2"/>
      <c r="AF48" s="2"/>
      <c r="AG48" s="2"/>
    </row>
    <row r="49" spans="1:33" hidden="1" outlineLevel="1" x14ac:dyDescent="0.25">
      <c r="A49" s="573"/>
      <c r="B49" s="573"/>
      <c r="C49" s="20"/>
      <c r="D49" s="373"/>
      <c r="E49" s="373"/>
      <c r="F49" s="246"/>
      <c r="G49" s="6"/>
      <c r="I49" s="573"/>
      <c r="M49" s="2"/>
      <c r="N49" s="2"/>
      <c r="O49" s="2"/>
      <c r="P49" s="2"/>
      <c r="Q49" s="2"/>
      <c r="R49" s="2"/>
      <c r="T49" s="2"/>
      <c r="U49" s="2"/>
      <c r="V49" s="2"/>
      <c r="W49" s="2"/>
      <c r="X49" s="2"/>
      <c r="Y49" s="2"/>
      <c r="Z49" s="2"/>
      <c r="AA49" s="2"/>
      <c r="AB49" s="2"/>
      <c r="AC49" s="2"/>
      <c r="AD49" s="2"/>
      <c r="AE49" s="2"/>
      <c r="AF49" s="2"/>
      <c r="AG49" s="2"/>
    </row>
    <row r="50" spans="1:33" hidden="1" outlineLevel="1" x14ac:dyDescent="0.25">
      <c r="A50" s="573"/>
      <c r="B50" s="573"/>
      <c r="C50" s="20"/>
      <c r="D50" s="373"/>
      <c r="E50" s="373"/>
      <c r="F50" s="373"/>
      <c r="G50" s="373"/>
      <c r="I50" s="573"/>
      <c r="M50" s="2"/>
      <c r="N50" s="2"/>
      <c r="O50" s="2"/>
      <c r="P50" s="2"/>
      <c r="Q50" s="2"/>
      <c r="R50" s="2"/>
      <c r="T50" s="2"/>
      <c r="U50" s="2"/>
      <c r="V50" s="2"/>
      <c r="W50" s="2"/>
      <c r="X50" s="2"/>
      <c r="Y50" s="2"/>
      <c r="Z50" s="2"/>
      <c r="AA50" s="2"/>
      <c r="AB50" s="2"/>
      <c r="AC50" s="2"/>
      <c r="AD50" s="2"/>
      <c r="AE50" s="2"/>
      <c r="AF50" s="2"/>
      <c r="AG50" s="2"/>
    </row>
    <row r="51" spans="1:33" hidden="1" outlineLevel="1" x14ac:dyDescent="0.25">
      <c r="A51" s="573"/>
      <c r="B51" s="573"/>
      <c r="C51" s="370" t="s">
        <v>611</v>
      </c>
      <c r="D51" s="369"/>
      <c r="E51" s="369">
        <v>228</v>
      </c>
      <c r="F51" s="368" t="s">
        <v>365</v>
      </c>
      <c r="G51" s="373"/>
      <c r="I51" s="573"/>
      <c r="M51" s="2"/>
      <c r="N51" s="2"/>
      <c r="O51" s="2"/>
      <c r="P51" s="2"/>
      <c r="Q51" s="2"/>
      <c r="R51" s="2"/>
      <c r="T51" s="2"/>
      <c r="U51" s="2"/>
      <c r="V51" s="2"/>
      <c r="W51" s="2"/>
      <c r="X51" s="2"/>
      <c r="Y51" s="2"/>
      <c r="Z51" s="2"/>
      <c r="AA51" s="2"/>
      <c r="AB51" s="2"/>
      <c r="AC51" s="2"/>
      <c r="AD51" s="2"/>
      <c r="AE51" s="2"/>
      <c r="AF51" s="2"/>
      <c r="AG51" s="2"/>
    </row>
    <row r="52" spans="1:33" hidden="1" outlineLevel="1" x14ac:dyDescent="0.25">
      <c r="A52" s="573"/>
      <c r="B52" s="573"/>
      <c r="C52" s="370" t="s">
        <v>612</v>
      </c>
      <c r="D52" s="369"/>
      <c r="E52" s="369">
        <v>91</v>
      </c>
      <c r="F52" s="368" t="s">
        <v>365</v>
      </c>
      <c r="G52" s="399"/>
      <c r="I52" s="573"/>
      <c r="M52" s="2"/>
      <c r="N52" s="2"/>
      <c r="O52" s="2"/>
      <c r="P52" s="2"/>
      <c r="Q52" s="2"/>
      <c r="R52" s="2"/>
      <c r="T52" s="2"/>
      <c r="U52" s="2"/>
      <c r="V52" s="2"/>
      <c r="W52" s="2"/>
      <c r="X52" s="2"/>
      <c r="Y52" s="2"/>
      <c r="Z52" s="2"/>
      <c r="AA52" s="2"/>
      <c r="AB52" s="2"/>
      <c r="AC52" s="2"/>
      <c r="AD52" s="2"/>
      <c r="AE52" s="2"/>
      <c r="AF52" s="2"/>
      <c r="AG52" s="2"/>
    </row>
    <row r="53" spans="1:33" hidden="1" outlineLevel="1" x14ac:dyDescent="0.25">
      <c r="A53" s="573"/>
      <c r="B53" s="573"/>
      <c r="C53" s="370" t="s">
        <v>613</v>
      </c>
      <c r="D53" s="369"/>
      <c r="E53" s="369">
        <v>78</v>
      </c>
      <c r="F53" s="368" t="s">
        <v>365</v>
      </c>
      <c r="G53" s="399"/>
      <c r="I53" s="573"/>
      <c r="M53" s="2"/>
      <c r="N53" s="2"/>
      <c r="O53" s="2"/>
      <c r="P53" s="2"/>
      <c r="Q53" s="2"/>
      <c r="R53" s="2"/>
      <c r="T53" s="2"/>
      <c r="U53" s="2"/>
      <c r="V53" s="2"/>
      <c r="W53" s="2"/>
      <c r="X53" s="2"/>
      <c r="Y53" s="2"/>
      <c r="Z53" s="2"/>
      <c r="AA53" s="2"/>
      <c r="AB53" s="2"/>
      <c r="AC53" s="2"/>
      <c r="AD53" s="2"/>
      <c r="AE53" s="2"/>
      <c r="AF53" s="2"/>
      <c r="AG53" s="2"/>
    </row>
    <row r="54" spans="1:33" hidden="1" outlineLevel="1" x14ac:dyDescent="0.25">
      <c r="A54" s="573"/>
      <c r="B54" s="573"/>
      <c r="C54" s="398"/>
      <c r="D54" s="371"/>
      <c r="E54" s="371">
        <f>SUM(E51:E53)</f>
        <v>397</v>
      </c>
      <c r="F54" s="246"/>
      <c r="G54" s="399"/>
      <c r="I54" s="573"/>
      <c r="M54" s="2"/>
      <c r="N54" s="2"/>
      <c r="O54" s="2"/>
      <c r="P54" s="2"/>
      <c r="Q54" s="2"/>
      <c r="R54" s="2"/>
      <c r="T54" s="2"/>
      <c r="U54" s="2"/>
      <c r="V54" s="2"/>
      <c r="W54" s="2"/>
      <c r="X54" s="2"/>
      <c r="Y54" s="2"/>
      <c r="Z54" s="2"/>
      <c r="AA54" s="2"/>
      <c r="AB54" s="2"/>
      <c r="AC54" s="2"/>
      <c r="AD54" s="2"/>
      <c r="AE54" s="2"/>
      <c r="AF54" s="2"/>
      <c r="AG54" s="2"/>
    </row>
    <row r="55" spans="1:33" hidden="1" outlineLevel="1" x14ac:dyDescent="0.25">
      <c r="A55" s="573"/>
      <c r="B55" s="573"/>
      <c r="C55" s="373"/>
      <c r="D55" s="193" t="s">
        <v>617</v>
      </c>
      <c r="E55" s="90" t="s">
        <v>85</v>
      </c>
      <c r="F55" s="246"/>
      <c r="G55" s="373"/>
      <c r="I55" s="573"/>
      <c r="M55" s="2"/>
      <c r="N55" s="2"/>
      <c r="O55" s="2"/>
      <c r="P55" s="2"/>
      <c r="Q55" s="2"/>
      <c r="R55" s="2"/>
      <c r="T55" s="2"/>
      <c r="U55" s="2"/>
      <c r="V55" s="2"/>
      <c r="W55" s="2"/>
      <c r="X55" s="2"/>
      <c r="Y55" s="2"/>
      <c r="Z55" s="2"/>
      <c r="AA55" s="2"/>
      <c r="AB55" s="2"/>
      <c r="AC55" s="2"/>
      <c r="AD55" s="2"/>
      <c r="AE55" s="2"/>
      <c r="AF55" s="2"/>
      <c r="AG55" s="2"/>
    </row>
    <row r="56" spans="1:33" hidden="1" outlineLevel="1" x14ac:dyDescent="0.25">
      <c r="A56" s="573"/>
      <c r="B56" s="573"/>
      <c r="C56" s="400" t="s">
        <v>616</v>
      </c>
      <c r="D56" s="373">
        <v>1000</v>
      </c>
      <c r="E56" s="586">
        <f>E54*D56</f>
        <v>397000</v>
      </c>
      <c r="F56" s="236"/>
      <c r="G56" s="399"/>
      <c r="I56" s="573"/>
      <c r="M56" s="2"/>
      <c r="N56" s="2"/>
      <c r="O56" s="2"/>
      <c r="P56" s="2"/>
      <c r="Q56" s="2"/>
      <c r="R56" s="2"/>
      <c r="T56" s="2"/>
      <c r="U56" s="2"/>
      <c r="V56" s="2"/>
      <c r="W56" s="2"/>
      <c r="X56" s="2"/>
      <c r="Y56" s="2"/>
      <c r="Z56" s="2"/>
      <c r="AA56" s="2"/>
      <c r="AB56" s="2"/>
      <c r="AC56" s="2"/>
      <c r="AD56" s="2"/>
      <c r="AE56" s="2"/>
      <c r="AF56" s="2"/>
      <c r="AG56" s="2"/>
    </row>
    <row r="57" spans="1:33" hidden="1" outlineLevel="1" x14ac:dyDescent="0.25">
      <c r="A57" s="573"/>
      <c r="B57" s="573"/>
      <c r="C57" s="237"/>
      <c r="D57" s="373"/>
      <c r="E57" s="373"/>
      <c r="F57" s="373"/>
      <c r="G57" s="373"/>
      <c r="I57" s="573"/>
      <c r="M57" s="2"/>
      <c r="N57" s="2"/>
      <c r="O57" s="2"/>
      <c r="P57" s="2"/>
      <c r="Q57" s="2"/>
      <c r="R57" s="2"/>
      <c r="T57" s="2"/>
      <c r="U57" s="2"/>
      <c r="V57" s="2"/>
      <c r="W57" s="2"/>
      <c r="X57" s="2"/>
      <c r="Y57" s="2"/>
      <c r="Z57" s="2"/>
      <c r="AA57" s="2"/>
      <c r="AB57" s="2"/>
      <c r="AC57" s="2"/>
      <c r="AD57" s="2"/>
      <c r="AE57" s="2"/>
      <c r="AF57" s="2"/>
      <c r="AG57" s="2"/>
    </row>
    <row r="58" spans="1:33" hidden="1" outlineLevel="1" x14ac:dyDescent="0.25">
      <c r="A58" s="573"/>
      <c r="B58" s="573"/>
      <c r="C58" s="373"/>
      <c r="D58" s="373"/>
      <c r="E58" s="373"/>
      <c r="F58" s="373"/>
      <c r="G58" s="373"/>
      <c r="I58" s="573"/>
      <c r="M58" s="2"/>
      <c r="N58" s="2"/>
      <c r="O58" s="2"/>
      <c r="P58" s="2"/>
      <c r="Q58" s="2"/>
      <c r="R58" s="2"/>
      <c r="T58" s="2"/>
      <c r="U58" s="2"/>
      <c r="V58" s="2"/>
      <c r="W58" s="2"/>
      <c r="X58" s="2"/>
      <c r="Y58" s="2"/>
      <c r="Z58" s="2"/>
      <c r="AA58" s="2"/>
      <c r="AB58" s="2"/>
      <c r="AC58" s="2"/>
      <c r="AD58" s="2"/>
      <c r="AE58" s="2"/>
      <c r="AF58" s="2"/>
      <c r="AG58" s="2"/>
    </row>
    <row r="59" spans="1:33" hidden="1" outlineLevel="1" x14ac:dyDescent="0.25">
      <c r="A59" s="573"/>
      <c r="B59" s="573"/>
      <c r="C59" s="237"/>
      <c r="D59" s="373"/>
      <c r="E59" s="373"/>
      <c r="F59" s="373"/>
      <c r="G59" s="373"/>
      <c r="I59" s="573"/>
      <c r="M59" s="2"/>
      <c r="N59" s="2"/>
      <c r="O59" s="2"/>
      <c r="P59" s="2"/>
      <c r="Q59" s="2"/>
      <c r="R59" s="2"/>
      <c r="T59" s="2"/>
      <c r="U59" s="2"/>
      <c r="V59" s="2"/>
      <c r="W59" s="2"/>
      <c r="X59" s="2"/>
      <c r="Y59" s="2"/>
      <c r="Z59" s="2"/>
      <c r="AA59" s="2"/>
      <c r="AB59" s="2"/>
      <c r="AC59" s="2"/>
      <c r="AD59" s="2"/>
      <c r="AE59" s="2"/>
      <c r="AF59" s="2"/>
      <c r="AG59" s="2"/>
    </row>
    <row r="60" spans="1:33" hidden="1" outlineLevel="1" x14ac:dyDescent="0.25">
      <c r="A60" s="573"/>
      <c r="B60" s="573"/>
      <c r="I60" s="573"/>
      <c r="M60" s="2"/>
      <c r="N60" s="2"/>
      <c r="O60" s="2"/>
      <c r="P60" s="2"/>
      <c r="Q60" s="2"/>
      <c r="R60" s="2"/>
      <c r="T60" s="2"/>
      <c r="U60" s="2"/>
      <c r="V60" s="2"/>
      <c r="W60" s="2"/>
      <c r="X60" s="2"/>
      <c r="Y60" s="2"/>
      <c r="Z60" s="2"/>
      <c r="AA60" s="2"/>
      <c r="AB60" s="2"/>
      <c r="AC60" s="2"/>
      <c r="AD60" s="2"/>
      <c r="AE60" s="2"/>
      <c r="AF60" s="2"/>
      <c r="AG60" s="2"/>
    </row>
    <row r="61" spans="1:33" hidden="1" outlineLevel="1" x14ac:dyDescent="0.25">
      <c r="A61" s="573"/>
      <c r="B61" s="573"/>
      <c r="I61" s="573"/>
      <c r="M61" s="2"/>
      <c r="N61" s="2"/>
      <c r="O61" s="2"/>
      <c r="P61" s="2"/>
      <c r="Q61" s="2"/>
      <c r="R61" s="2"/>
      <c r="T61" s="2"/>
      <c r="U61" s="2"/>
      <c r="V61" s="2"/>
      <c r="W61" s="2"/>
      <c r="X61" s="2"/>
      <c r="Y61" s="2"/>
      <c r="Z61" s="2"/>
      <c r="AA61" s="2"/>
      <c r="AB61" s="2"/>
      <c r="AC61" s="2"/>
      <c r="AD61" s="2"/>
      <c r="AE61" s="2"/>
      <c r="AF61" s="2"/>
      <c r="AG61" s="2"/>
    </row>
    <row r="62" spans="1:33" hidden="1" outlineLevel="1" x14ac:dyDescent="0.25">
      <c r="A62" s="573"/>
      <c r="B62" s="573"/>
      <c r="I62" s="573"/>
      <c r="M62" s="2"/>
      <c r="N62" s="2"/>
      <c r="O62" s="2"/>
      <c r="P62" s="2"/>
      <c r="Q62" s="2"/>
      <c r="R62" s="2"/>
      <c r="T62" s="2"/>
      <c r="U62" s="2"/>
      <c r="V62" s="2"/>
      <c r="W62" s="2"/>
      <c r="X62" s="2"/>
      <c r="Y62" s="2"/>
      <c r="Z62" s="2"/>
      <c r="AA62" s="2"/>
      <c r="AB62" s="2"/>
      <c r="AC62" s="2"/>
      <c r="AD62" s="2"/>
      <c r="AE62" s="2"/>
      <c r="AF62" s="2"/>
      <c r="AG62" s="2"/>
    </row>
    <row r="63" spans="1:33" hidden="1" outlineLevel="1" x14ac:dyDescent="0.25">
      <c r="A63" s="573"/>
      <c r="B63" s="573"/>
      <c r="E63" s="1"/>
      <c r="F63" s="1"/>
      <c r="G63" s="1"/>
      <c r="H63" s="1"/>
      <c r="I63" s="250"/>
      <c r="J63" s="4"/>
      <c r="M63" s="2"/>
      <c r="N63" s="2"/>
      <c r="O63" s="2"/>
      <c r="P63" s="2"/>
      <c r="Q63" s="2"/>
      <c r="R63" s="2"/>
      <c r="T63" s="2"/>
      <c r="U63" s="2"/>
      <c r="V63" s="2"/>
      <c r="W63" s="2"/>
      <c r="X63" s="2"/>
      <c r="Y63" s="2"/>
      <c r="Z63" s="2"/>
      <c r="AA63" s="2"/>
      <c r="AB63" s="2"/>
      <c r="AC63" s="2"/>
      <c r="AD63" s="2"/>
      <c r="AE63" s="2"/>
    </row>
    <row r="64" spans="1:33" hidden="1" outlineLevel="1" x14ac:dyDescent="0.25">
      <c r="A64" s="573"/>
      <c r="B64" s="573"/>
      <c r="E64" s="1"/>
      <c r="F64" s="1"/>
      <c r="G64" s="1"/>
      <c r="H64" s="1"/>
      <c r="I64" s="250"/>
      <c r="J64" s="4"/>
      <c r="M64" s="2"/>
      <c r="N64" s="2"/>
      <c r="O64" s="2"/>
      <c r="P64" s="2"/>
      <c r="Q64" s="2"/>
      <c r="R64" s="2"/>
      <c r="T64" s="2"/>
      <c r="U64" s="2"/>
      <c r="V64" s="2"/>
      <c r="W64" s="2"/>
      <c r="X64" s="2"/>
      <c r="Y64" s="2"/>
      <c r="Z64" s="2"/>
      <c r="AA64" s="2"/>
      <c r="AB64" s="2"/>
      <c r="AC64" s="2"/>
      <c r="AD64" s="2"/>
      <c r="AE64" s="2"/>
    </row>
    <row r="65" spans="1:36" hidden="1" outlineLevel="1" x14ac:dyDescent="0.25">
      <c r="A65" s="573"/>
      <c r="B65" s="573"/>
      <c r="C65" s="573"/>
      <c r="D65" s="573"/>
      <c r="E65" s="250"/>
      <c r="F65" s="250"/>
      <c r="G65" s="250"/>
      <c r="H65" s="250"/>
      <c r="I65" s="250"/>
      <c r="J65" s="4"/>
      <c r="M65" s="2"/>
      <c r="N65" s="2"/>
      <c r="O65" s="2"/>
      <c r="P65" s="2"/>
      <c r="Q65" s="2"/>
      <c r="R65" s="2"/>
      <c r="S65" s="3"/>
    </row>
    <row r="66" spans="1:36" ht="18" collapsed="1" x14ac:dyDescent="0.35">
      <c r="A66" s="507"/>
      <c r="B66" s="467"/>
      <c r="C66" s="466"/>
      <c r="D66" s="466"/>
      <c r="E66" s="466"/>
      <c r="F66" s="7"/>
      <c r="G66" s="7"/>
      <c r="H66" s="7"/>
      <c r="I66" s="7"/>
      <c r="J66" s="7"/>
      <c r="K66" s="7"/>
      <c r="L66" s="7"/>
      <c r="M66" s="7"/>
      <c r="N66" s="7"/>
      <c r="O66" s="7"/>
      <c r="P66" s="7"/>
      <c r="Q66" s="7"/>
      <c r="R66" s="7"/>
      <c r="S66" s="7"/>
      <c r="T66" s="7"/>
      <c r="U66" s="7"/>
      <c r="V66" s="7"/>
      <c r="W66" s="7"/>
      <c r="X66" s="7"/>
      <c r="Y66" s="7"/>
      <c r="Z66" s="7"/>
      <c r="AA66" s="7"/>
      <c r="AB66" s="7"/>
      <c r="AC66" s="7"/>
      <c r="AD66" s="7"/>
      <c r="AE66" s="7"/>
      <c r="AF66" s="573"/>
      <c r="AG66" s="573"/>
      <c r="AH66" s="573"/>
      <c r="AI66" s="573"/>
      <c r="AJ66" s="33"/>
    </row>
    <row r="67" spans="1:36" ht="18" collapsed="1" x14ac:dyDescent="0.35">
      <c r="A67" s="507" t="s">
        <v>305</v>
      </c>
      <c r="B67" s="582" t="s">
        <v>721</v>
      </c>
      <c r="C67" s="466"/>
      <c r="D67" s="466"/>
      <c r="E67" s="466"/>
      <c r="F67" s="7"/>
      <c r="G67" s="7"/>
      <c r="H67" s="7"/>
      <c r="I67" s="7"/>
      <c r="J67" s="7"/>
      <c r="K67" s="7"/>
      <c r="L67" s="7"/>
      <c r="M67" s="7"/>
      <c r="N67" s="7"/>
      <c r="O67" s="7"/>
      <c r="P67" s="7"/>
      <c r="Q67" s="7"/>
      <c r="R67" s="7"/>
      <c r="S67" s="7"/>
      <c r="T67" s="7"/>
      <c r="U67" s="7"/>
      <c r="V67" s="7"/>
      <c r="W67" s="7"/>
      <c r="X67" s="7"/>
      <c r="Y67" s="7"/>
      <c r="Z67" s="7"/>
      <c r="AA67" s="7"/>
      <c r="AB67" s="7"/>
      <c r="AC67" s="7"/>
      <c r="AD67" s="7"/>
      <c r="AE67" s="7"/>
      <c r="AF67" s="573"/>
      <c r="AG67" s="573"/>
      <c r="AH67" s="573"/>
      <c r="AI67" s="573"/>
      <c r="AJ67" s="33"/>
    </row>
    <row r="68" spans="1:36" ht="12.75" hidden="1" customHeight="1" outlineLevel="1" x14ac:dyDescent="0.3">
      <c r="A68" s="573"/>
      <c r="B68" s="221" t="s">
        <v>317</v>
      </c>
      <c r="C68" s="160"/>
      <c r="D68" s="38"/>
      <c r="E68" s="161"/>
      <c r="F68" s="161"/>
      <c r="G68" s="161"/>
      <c r="H68" s="158"/>
      <c r="I68" s="158"/>
      <c r="J68" s="573"/>
      <c r="M68" s="2"/>
      <c r="N68" s="2"/>
      <c r="O68" s="6"/>
      <c r="P68" s="2"/>
      <c r="Q68" s="2"/>
      <c r="R68" s="2"/>
      <c r="S68" s="3"/>
      <c r="AA68" s="9"/>
    </row>
    <row r="69" spans="1:36" ht="12.75" hidden="1" customHeight="1" outlineLevel="1" x14ac:dyDescent="0.25">
      <c r="A69" s="573"/>
      <c r="B69" s="1361"/>
      <c r="C69" s="1361"/>
      <c r="D69" s="1361"/>
      <c r="E69" s="20"/>
      <c r="F69" s="20"/>
      <c r="G69" s="20"/>
      <c r="H69" s="20"/>
      <c r="I69" s="20"/>
      <c r="J69" s="573"/>
      <c r="M69" s="2"/>
      <c r="N69" s="2"/>
      <c r="O69" s="2"/>
      <c r="P69" s="2"/>
      <c r="Q69" s="2"/>
      <c r="R69" s="2"/>
      <c r="S69" s="3"/>
    </row>
    <row r="70" spans="1:36" ht="12.75" hidden="1" customHeight="1" outlineLevel="1" x14ac:dyDescent="0.25">
      <c r="A70" s="573"/>
      <c r="B70" s="1361"/>
      <c r="C70" s="1361"/>
      <c r="D70" s="1361"/>
      <c r="E70" s="20"/>
      <c r="F70" s="20"/>
      <c r="G70" s="20"/>
      <c r="H70" s="20"/>
      <c r="I70" s="20"/>
      <c r="J70" s="573"/>
      <c r="L70" s="11"/>
      <c r="M70" s="10"/>
      <c r="N70" s="2"/>
      <c r="O70" s="2"/>
      <c r="P70" s="2"/>
      <c r="Q70" s="2"/>
      <c r="R70" s="2"/>
      <c r="S70" s="3"/>
    </row>
    <row r="71" spans="1:36" ht="12.75" hidden="1" customHeight="1" outlineLevel="1" x14ac:dyDescent="0.25">
      <c r="A71" s="573"/>
      <c r="B71" s="1361"/>
      <c r="C71" s="1361"/>
      <c r="D71" s="1361"/>
      <c r="E71" s="20"/>
      <c r="F71" s="20"/>
      <c r="G71" s="20"/>
      <c r="H71" s="20"/>
      <c r="I71" s="20"/>
      <c r="J71" s="573"/>
      <c r="M71" s="2"/>
      <c r="N71" s="2"/>
      <c r="O71" s="2"/>
      <c r="P71" s="2"/>
      <c r="Q71" s="2"/>
      <c r="R71" s="2"/>
      <c r="S71" s="3"/>
    </row>
    <row r="72" spans="1:36" ht="12.75" hidden="1" customHeight="1" outlineLevel="1" x14ac:dyDescent="0.25">
      <c r="A72" s="573"/>
      <c r="B72" s="160" t="s">
        <v>6</v>
      </c>
      <c r="C72" s="160"/>
      <c r="D72" s="38" t="s">
        <v>2</v>
      </c>
      <c r="E72" s="165">
        <v>0</v>
      </c>
      <c r="F72" s="20" t="s">
        <v>85</v>
      </c>
      <c r="G72" s="20"/>
      <c r="H72" s="20"/>
      <c r="I72" s="20"/>
      <c r="J72" s="573"/>
      <c r="M72" s="2"/>
      <c r="N72" s="2"/>
      <c r="O72" s="2"/>
      <c r="P72" s="2"/>
      <c r="Q72" s="2"/>
      <c r="R72" s="2"/>
      <c r="S72" s="3"/>
    </row>
    <row r="73" spans="1:36" ht="12.75" hidden="1" customHeight="1" outlineLevel="1" x14ac:dyDescent="0.25">
      <c r="A73" s="573"/>
      <c r="B73" s="160" t="s">
        <v>27</v>
      </c>
      <c r="C73" s="160"/>
      <c r="D73" s="38" t="s">
        <v>2</v>
      </c>
      <c r="E73" s="166">
        <v>0</v>
      </c>
      <c r="F73" s="20" t="s">
        <v>85</v>
      </c>
      <c r="G73" s="20"/>
      <c r="H73" s="20"/>
      <c r="I73" s="20"/>
      <c r="J73" s="573"/>
      <c r="L73" s="1"/>
      <c r="M73" s="2"/>
      <c r="N73" s="2"/>
      <c r="O73" s="2"/>
      <c r="P73" s="2"/>
      <c r="Q73" s="2"/>
      <c r="R73" s="2"/>
      <c r="S73" s="3"/>
    </row>
    <row r="74" spans="1:36" ht="15" hidden="1" customHeight="1" outlineLevel="1" x14ac:dyDescent="0.25">
      <c r="A74" s="573"/>
      <c r="B74" s="160" t="s">
        <v>7</v>
      </c>
      <c r="C74" s="160"/>
      <c r="D74" s="38" t="s">
        <v>2</v>
      </c>
      <c r="E74" s="165">
        <v>0</v>
      </c>
      <c r="F74" s="20" t="s">
        <v>85</v>
      </c>
      <c r="G74" s="20"/>
      <c r="H74" s="20"/>
      <c r="I74" s="20"/>
      <c r="J74" s="573"/>
      <c r="L74" s="1"/>
      <c r="M74" s="2"/>
      <c r="N74" s="2"/>
      <c r="O74" s="12"/>
      <c r="P74" s="2"/>
      <c r="Q74" s="2"/>
      <c r="R74" s="2"/>
      <c r="S74" s="3"/>
    </row>
    <row r="75" spans="1:36" ht="12.75" hidden="1" customHeight="1" outlineLevel="1" x14ac:dyDescent="0.25">
      <c r="A75" s="573"/>
      <c r="B75" s="160" t="s">
        <v>8</v>
      </c>
      <c r="C75" s="160"/>
      <c r="D75" s="38" t="s">
        <v>2</v>
      </c>
      <c r="E75" s="165">
        <v>0</v>
      </c>
      <c r="F75" s="20" t="s">
        <v>85</v>
      </c>
      <c r="G75" s="20"/>
      <c r="H75" s="20"/>
      <c r="I75" s="20"/>
      <c r="J75" s="573"/>
      <c r="L75" s="1"/>
      <c r="M75" s="2"/>
      <c r="N75" s="2"/>
      <c r="O75" s="2"/>
      <c r="P75" s="2"/>
      <c r="Q75" s="2"/>
      <c r="R75" s="2"/>
      <c r="S75" s="3"/>
    </row>
    <row r="76" spans="1:36" ht="15" hidden="1" customHeight="1" outlineLevel="1" x14ac:dyDescent="0.25">
      <c r="A76" s="573"/>
      <c r="B76" s="160" t="s">
        <v>9</v>
      </c>
      <c r="C76" s="160"/>
      <c r="D76" s="38" t="s">
        <v>2</v>
      </c>
      <c r="E76" s="165">
        <v>0</v>
      </c>
      <c r="F76" s="20" t="s">
        <v>85</v>
      </c>
      <c r="G76" s="20"/>
      <c r="H76" s="20"/>
      <c r="I76" s="20"/>
      <c r="J76" s="573"/>
      <c r="L76" s="1"/>
      <c r="M76" s="2"/>
      <c r="N76" s="2"/>
      <c r="O76" s="12"/>
      <c r="P76" s="2"/>
      <c r="Q76" s="2"/>
      <c r="R76" s="2"/>
      <c r="S76" s="3"/>
    </row>
    <row r="77" spans="1:36" ht="12.75" hidden="1" customHeight="1" outlineLevel="1" x14ac:dyDescent="0.25">
      <c r="A77" s="573"/>
      <c r="B77" s="160" t="s">
        <v>10</v>
      </c>
      <c r="C77" s="160"/>
      <c r="D77" s="38" t="s">
        <v>2</v>
      </c>
      <c r="E77" s="165">
        <v>0</v>
      </c>
      <c r="F77" s="20" t="s">
        <v>85</v>
      </c>
      <c r="G77" s="20"/>
      <c r="H77" s="20"/>
      <c r="I77" s="20"/>
      <c r="J77" s="573"/>
      <c r="L77" s="1"/>
      <c r="M77" s="2"/>
      <c r="N77" s="2"/>
      <c r="O77" s="2"/>
      <c r="P77" s="2"/>
      <c r="Q77" s="2"/>
      <c r="R77" s="2"/>
      <c r="S77" s="3"/>
    </row>
    <row r="78" spans="1:36" ht="12.75" hidden="1" customHeight="1" outlineLevel="1" x14ac:dyDescent="0.25">
      <c r="A78" s="573"/>
      <c r="B78" s="160" t="s">
        <v>11</v>
      </c>
      <c r="C78" s="160"/>
      <c r="D78" s="38" t="s">
        <v>2</v>
      </c>
      <c r="E78" s="165">
        <v>0</v>
      </c>
      <c r="F78" s="20" t="s">
        <v>85</v>
      </c>
      <c r="G78" s="20"/>
      <c r="H78" s="20"/>
      <c r="I78" s="20"/>
      <c r="J78" s="573"/>
      <c r="L78" s="1"/>
      <c r="M78" s="2"/>
      <c r="N78" s="2"/>
      <c r="O78" s="2"/>
      <c r="P78" s="2"/>
      <c r="Q78" s="2"/>
      <c r="R78" s="2"/>
      <c r="S78" s="3"/>
    </row>
    <row r="79" spans="1:36" ht="12.75" hidden="1" customHeight="1" outlineLevel="1" x14ac:dyDescent="0.25">
      <c r="A79" s="573"/>
      <c r="B79" s="160" t="s">
        <v>4</v>
      </c>
      <c r="C79" s="160"/>
      <c r="D79" s="38" t="s">
        <v>2</v>
      </c>
      <c r="E79" s="165">
        <v>0</v>
      </c>
      <c r="F79" s="20" t="s">
        <v>85</v>
      </c>
      <c r="G79" s="20"/>
      <c r="H79" s="20"/>
      <c r="I79" s="20"/>
      <c r="J79" s="573"/>
      <c r="L79" s="1"/>
      <c r="M79" s="2"/>
      <c r="N79" s="2"/>
      <c r="O79" s="2"/>
      <c r="P79" s="2"/>
      <c r="Q79" s="2"/>
      <c r="R79" s="2"/>
      <c r="S79" s="3"/>
    </row>
    <row r="80" spans="1:36" ht="12.75" hidden="1" customHeight="1" outlineLevel="1" x14ac:dyDescent="0.25">
      <c r="A80" s="573"/>
      <c r="B80" s="160" t="s">
        <v>12</v>
      </c>
      <c r="C80" s="160"/>
      <c r="D80" s="38" t="s">
        <v>2</v>
      </c>
      <c r="E80" s="165">
        <v>0</v>
      </c>
      <c r="F80" s="20" t="s">
        <v>85</v>
      </c>
      <c r="G80" s="20"/>
      <c r="H80" s="20"/>
      <c r="I80" s="20"/>
      <c r="J80" s="573"/>
      <c r="L80" s="1"/>
      <c r="M80" s="2"/>
      <c r="N80" s="2"/>
      <c r="O80" s="2"/>
      <c r="P80" s="2"/>
      <c r="Q80" s="2"/>
      <c r="R80" s="2"/>
      <c r="S80" s="3"/>
    </row>
    <row r="81" spans="1:19" ht="12.75" hidden="1" customHeight="1" outlineLevel="1" x14ac:dyDescent="0.25">
      <c r="A81" s="573"/>
      <c r="B81" s="160" t="s">
        <v>13</v>
      </c>
      <c r="C81" s="160"/>
      <c r="D81" s="38" t="s">
        <v>2</v>
      </c>
      <c r="E81" s="165">
        <v>0</v>
      </c>
      <c r="F81" s="20" t="s">
        <v>85</v>
      </c>
      <c r="G81" s="20"/>
      <c r="H81" s="20"/>
      <c r="I81" s="20"/>
      <c r="J81" s="573"/>
      <c r="L81" s="1"/>
      <c r="M81" s="2"/>
      <c r="N81" s="2"/>
      <c r="O81" s="2"/>
      <c r="P81" s="2"/>
      <c r="Q81" s="2"/>
      <c r="R81" s="2"/>
      <c r="S81" s="3"/>
    </row>
    <row r="82" spans="1:19" ht="12.75" hidden="1" customHeight="1" outlineLevel="1" x14ac:dyDescent="0.25">
      <c r="A82" s="573"/>
      <c r="B82" s="160"/>
      <c r="C82" s="160"/>
      <c r="D82" s="38"/>
      <c r="E82" s="20"/>
      <c r="F82" s="20"/>
      <c r="G82" s="20"/>
      <c r="H82" s="20"/>
      <c r="I82" s="20"/>
      <c r="J82" s="573"/>
      <c r="L82" s="1"/>
      <c r="M82" s="2"/>
      <c r="N82" s="2"/>
      <c r="O82" s="2"/>
      <c r="P82" s="2"/>
      <c r="Q82" s="2"/>
      <c r="R82" s="2"/>
      <c r="S82" s="3"/>
    </row>
    <row r="83" spans="1:19" ht="12.75" hidden="1" customHeight="1" outlineLevel="1" x14ac:dyDescent="0.25">
      <c r="A83" s="573"/>
      <c r="B83" s="160" t="s">
        <v>18</v>
      </c>
      <c r="C83" s="160"/>
      <c r="D83" s="38"/>
      <c r="E83" s="20"/>
      <c r="F83" s="20"/>
      <c r="G83" s="20"/>
      <c r="H83" s="20"/>
      <c r="I83" s="20"/>
      <c r="J83" s="573"/>
      <c r="L83" s="1"/>
      <c r="M83" s="2"/>
      <c r="N83" s="2"/>
      <c r="O83" s="2"/>
      <c r="P83" s="2"/>
      <c r="Q83" s="2"/>
      <c r="R83" s="2"/>
      <c r="S83" s="3"/>
    </row>
    <row r="84" spans="1:19" ht="12.75" hidden="1" customHeight="1" outlineLevel="1" x14ac:dyDescent="0.25">
      <c r="A84" s="573"/>
      <c r="B84" s="160"/>
      <c r="C84" s="160"/>
      <c r="D84" s="38"/>
      <c r="E84" s="20"/>
      <c r="F84" s="20"/>
      <c r="G84" s="20"/>
      <c r="H84" s="20"/>
      <c r="I84" s="20"/>
      <c r="J84" s="573"/>
      <c r="L84" s="1"/>
      <c r="M84" s="2"/>
      <c r="N84" s="2"/>
      <c r="O84" s="2"/>
      <c r="P84" s="2"/>
      <c r="Q84" s="2"/>
      <c r="R84" s="2"/>
      <c r="S84" s="3"/>
    </row>
    <row r="85" spans="1:19" ht="12.75" hidden="1" customHeight="1" outlineLevel="1" x14ac:dyDescent="0.25">
      <c r="A85" s="573"/>
      <c r="B85" s="160"/>
      <c r="C85" s="160"/>
      <c r="D85" s="38"/>
      <c r="E85" s="20"/>
      <c r="F85" s="20"/>
      <c r="G85" s="20"/>
      <c r="H85" s="20"/>
      <c r="I85" s="20"/>
      <c r="J85" s="573"/>
      <c r="L85" s="13"/>
      <c r="M85" s="2"/>
      <c r="N85" s="2"/>
      <c r="O85" s="2"/>
      <c r="P85" s="2"/>
      <c r="Q85" s="2"/>
      <c r="R85" s="2"/>
      <c r="S85" s="3"/>
    </row>
    <row r="86" spans="1:19" ht="12.75" hidden="1" customHeight="1" outlineLevel="1" x14ac:dyDescent="0.25">
      <c r="A86" s="573"/>
      <c r="B86" s="221" t="s">
        <v>317</v>
      </c>
      <c r="C86" s="160"/>
      <c r="D86" s="167" t="s">
        <v>103</v>
      </c>
      <c r="E86" s="167" t="s">
        <v>141</v>
      </c>
      <c r="F86" s="167" t="s">
        <v>165</v>
      </c>
      <c r="G86" s="167" t="s">
        <v>105</v>
      </c>
      <c r="H86" s="168"/>
      <c r="I86" s="20"/>
      <c r="J86" s="573"/>
      <c r="L86" s="1"/>
      <c r="M86" s="2"/>
      <c r="N86" s="2"/>
      <c r="O86" s="2"/>
      <c r="P86" s="2"/>
      <c r="Q86" s="2"/>
      <c r="R86" s="2"/>
      <c r="S86" s="3"/>
    </row>
    <row r="87" spans="1:19" ht="12.75" hidden="1" customHeight="1" outlineLevel="1" x14ac:dyDescent="0.25">
      <c r="A87" s="573"/>
      <c r="B87" s="221"/>
      <c r="C87" s="160"/>
      <c r="D87" s="38"/>
      <c r="E87" s="167"/>
      <c r="F87" s="168"/>
      <c r="G87" s="168"/>
      <c r="H87" s="168"/>
      <c r="I87" s="20"/>
      <c r="J87" s="573"/>
      <c r="L87" s="1"/>
      <c r="M87" s="2"/>
      <c r="N87" s="2"/>
      <c r="O87" s="2"/>
      <c r="P87" s="2"/>
      <c r="Q87" s="2"/>
      <c r="R87" s="2"/>
      <c r="S87" s="3"/>
    </row>
    <row r="88" spans="1:19" ht="12.75" hidden="1" customHeight="1" outlineLevel="1" x14ac:dyDescent="0.25">
      <c r="A88" s="573"/>
      <c r="B88" s="170" t="s">
        <v>323</v>
      </c>
      <c r="C88" s="170"/>
      <c r="D88" s="171"/>
      <c r="E88" s="20"/>
      <c r="F88" s="20"/>
      <c r="G88" s="20"/>
      <c r="H88" s="20"/>
      <c r="I88" s="20"/>
      <c r="J88" s="573"/>
      <c r="L88" s="1"/>
      <c r="M88" s="2"/>
      <c r="N88" s="2"/>
      <c r="O88" s="2"/>
      <c r="P88" s="2"/>
      <c r="Q88" s="2"/>
      <c r="R88" s="2"/>
      <c r="S88" s="3"/>
    </row>
    <row r="89" spans="1:19" ht="12.75" hidden="1" customHeight="1" outlineLevel="1" x14ac:dyDescent="0.25">
      <c r="A89" s="573"/>
      <c r="B89" s="160" t="s">
        <v>322</v>
      </c>
      <c r="C89" s="160"/>
      <c r="D89" s="38" t="s">
        <v>33</v>
      </c>
      <c r="E89" s="141">
        <v>0</v>
      </c>
      <c r="F89" s="141">
        <v>0</v>
      </c>
      <c r="G89" s="172">
        <f>E89*F89</f>
        <v>0</v>
      </c>
      <c r="H89" s="141"/>
      <c r="I89" s="20"/>
      <c r="J89" s="573"/>
      <c r="L89" s="1"/>
      <c r="M89" s="2"/>
      <c r="N89" s="2"/>
      <c r="O89" s="2"/>
      <c r="P89" s="2"/>
      <c r="Q89" s="2"/>
      <c r="R89" s="2"/>
      <c r="S89" s="3"/>
    </row>
    <row r="90" spans="1:19" ht="12.75" hidden="1" customHeight="1" outlineLevel="1" x14ac:dyDescent="0.25">
      <c r="A90" s="573"/>
      <c r="B90" s="160" t="s">
        <v>322</v>
      </c>
      <c r="C90" s="160"/>
      <c r="D90" s="38" t="s">
        <v>33</v>
      </c>
      <c r="E90" s="141">
        <v>0</v>
      </c>
      <c r="F90" s="141">
        <v>0</v>
      </c>
      <c r="G90" s="172">
        <f>E90*F90</f>
        <v>0</v>
      </c>
      <c r="H90" s="141"/>
      <c r="I90" s="20"/>
      <c r="J90" s="573"/>
      <c r="L90" s="4"/>
      <c r="M90" s="6"/>
      <c r="N90" s="2"/>
      <c r="O90" s="2"/>
      <c r="P90" s="2"/>
      <c r="Q90" s="2"/>
      <c r="R90" s="2"/>
      <c r="S90" s="3"/>
    </row>
    <row r="91" spans="1:19" ht="12.75" hidden="1" customHeight="1" outlineLevel="1" x14ac:dyDescent="0.25">
      <c r="A91" s="573"/>
      <c r="B91" s="160" t="s">
        <v>322</v>
      </c>
      <c r="C91" s="160"/>
      <c r="D91" s="38" t="s">
        <v>33</v>
      </c>
      <c r="E91" s="141">
        <v>0</v>
      </c>
      <c r="F91" s="141">
        <v>0</v>
      </c>
      <c r="G91" s="172">
        <f>E91*F91</f>
        <v>0</v>
      </c>
      <c r="H91" s="141"/>
      <c r="I91" s="20"/>
      <c r="J91" s="573"/>
      <c r="L91" s="15"/>
      <c r="M91" s="16"/>
      <c r="N91" s="2"/>
      <c r="O91" s="2"/>
      <c r="P91" s="2"/>
      <c r="Q91" s="2"/>
      <c r="R91" s="2"/>
      <c r="S91" s="3"/>
    </row>
    <row r="92" spans="1:19" ht="12.75" hidden="1" customHeight="1" outlineLevel="1" x14ac:dyDescent="0.25">
      <c r="A92" s="573"/>
      <c r="B92" s="160" t="s">
        <v>322</v>
      </c>
      <c r="C92" s="160"/>
      <c r="D92" s="38" t="s">
        <v>33</v>
      </c>
      <c r="E92" s="141">
        <v>0</v>
      </c>
      <c r="F92" s="141">
        <v>0</v>
      </c>
      <c r="G92" s="172">
        <f>E92*F92</f>
        <v>0</v>
      </c>
      <c r="H92" s="141"/>
      <c r="I92" s="20"/>
      <c r="J92" s="573"/>
      <c r="L92" s="4"/>
      <c r="M92" s="16"/>
      <c r="N92" s="2"/>
      <c r="O92" s="2"/>
      <c r="P92" s="2"/>
      <c r="Q92" s="2"/>
      <c r="R92" s="2"/>
      <c r="S92" s="3"/>
    </row>
    <row r="93" spans="1:19" ht="12.75" hidden="1" customHeight="1" outlineLevel="1" x14ac:dyDescent="0.25">
      <c r="A93" s="573"/>
      <c r="B93" s="160" t="s">
        <v>318</v>
      </c>
      <c r="C93" s="160"/>
      <c r="D93" s="38" t="s">
        <v>233</v>
      </c>
      <c r="E93" s="141">
        <v>0</v>
      </c>
      <c r="F93" s="141">
        <v>0</v>
      </c>
      <c r="G93" s="172">
        <f>E93*F93</f>
        <v>0</v>
      </c>
      <c r="H93" s="141"/>
      <c r="I93" s="20"/>
      <c r="J93" s="573"/>
      <c r="L93" s="4"/>
      <c r="M93" s="16"/>
      <c r="N93" s="2"/>
      <c r="O93" s="2"/>
      <c r="P93" s="2"/>
      <c r="Q93" s="2"/>
      <c r="R93" s="2"/>
      <c r="S93" s="3"/>
    </row>
    <row r="94" spans="1:19" ht="12.75" hidden="1" customHeight="1" outlineLevel="1" x14ac:dyDescent="0.25">
      <c r="A94" s="573"/>
      <c r="B94" s="160" t="s">
        <v>18</v>
      </c>
      <c r="C94" s="160"/>
      <c r="D94" s="38"/>
      <c r="E94" s="20"/>
      <c r="F94" s="141"/>
      <c r="G94" s="172">
        <f>SUM(G89:G93)</f>
        <v>0</v>
      </c>
      <c r="H94" s="20"/>
      <c r="I94" s="20"/>
      <c r="J94" s="573"/>
      <c r="L94" s="4"/>
      <c r="M94" s="16"/>
      <c r="N94" s="2"/>
      <c r="O94" s="2"/>
      <c r="P94" s="2"/>
      <c r="Q94" s="2"/>
      <c r="R94" s="2"/>
      <c r="S94" s="3"/>
    </row>
    <row r="95" spans="1:19" ht="12.75" hidden="1" customHeight="1" outlineLevel="1" x14ac:dyDescent="0.25">
      <c r="A95" s="573"/>
      <c r="B95" s="170" t="s">
        <v>324</v>
      </c>
      <c r="C95" s="170"/>
      <c r="D95" s="38"/>
      <c r="E95" s="20"/>
      <c r="F95" s="20"/>
      <c r="G95" s="20"/>
      <c r="H95" s="20"/>
      <c r="I95" s="20"/>
      <c r="J95" s="573"/>
      <c r="L95" s="4"/>
      <c r="M95" s="16"/>
      <c r="N95" s="2"/>
      <c r="O95" s="2"/>
      <c r="P95" s="2"/>
      <c r="Q95" s="2"/>
      <c r="R95" s="2"/>
      <c r="S95" s="3"/>
    </row>
    <row r="96" spans="1:19" ht="12.75" hidden="1" customHeight="1" outlineLevel="1" x14ac:dyDescent="0.25">
      <c r="A96" s="573"/>
      <c r="B96" s="160" t="s">
        <v>325</v>
      </c>
      <c r="C96" s="160"/>
      <c r="D96" s="38" t="s">
        <v>33</v>
      </c>
      <c r="E96" s="141">
        <v>0</v>
      </c>
      <c r="F96" s="141">
        <v>0</v>
      </c>
      <c r="G96" s="172">
        <f>E96*F96</f>
        <v>0</v>
      </c>
      <c r="H96" s="20"/>
      <c r="I96" s="20"/>
      <c r="J96" s="573"/>
      <c r="L96" s="13"/>
      <c r="M96" s="2"/>
      <c r="N96" s="2"/>
      <c r="O96" s="2"/>
      <c r="P96" s="2"/>
      <c r="Q96" s="2"/>
      <c r="R96" s="2"/>
      <c r="S96" s="3"/>
    </row>
    <row r="97" spans="1:19" ht="12.75" hidden="1" customHeight="1" outlineLevel="1" x14ac:dyDescent="0.25">
      <c r="A97" s="573"/>
      <c r="B97" s="160" t="s">
        <v>325</v>
      </c>
      <c r="C97" s="160"/>
      <c r="D97" s="38" t="s">
        <v>33</v>
      </c>
      <c r="E97" s="141">
        <v>0</v>
      </c>
      <c r="F97" s="141">
        <v>0</v>
      </c>
      <c r="G97" s="172">
        <f>E97*F97</f>
        <v>0</v>
      </c>
      <c r="H97" s="20"/>
      <c r="I97" s="20"/>
      <c r="J97" s="573"/>
      <c r="L97" s="4"/>
      <c r="M97" s="6"/>
      <c r="N97" s="2"/>
      <c r="O97" s="2"/>
      <c r="P97" s="2"/>
      <c r="Q97" s="2"/>
      <c r="R97" s="2"/>
      <c r="S97" s="3"/>
    </row>
    <row r="98" spans="1:19" ht="12.75" hidden="1" customHeight="1" outlineLevel="1" x14ac:dyDescent="0.25">
      <c r="A98" s="573"/>
      <c r="B98" s="160" t="s">
        <v>325</v>
      </c>
      <c r="C98" s="160"/>
      <c r="D98" s="38" t="s">
        <v>33</v>
      </c>
      <c r="E98" s="141">
        <v>0</v>
      </c>
      <c r="F98" s="141">
        <v>0</v>
      </c>
      <c r="G98" s="172">
        <f>E98*F98</f>
        <v>0</v>
      </c>
      <c r="H98" s="20"/>
      <c r="I98" s="20"/>
      <c r="J98" s="573"/>
      <c r="L98" s="4"/>
      <c r="M98" s="16"/>
      <c r="N98" s="2"/>
      <c r="O98" s="2"/>
      <c r="P98" s="2"/>
      <c r="Q98" s="2"/>
      <c r="R98" s="2"/>
      <c r="S98" s="3"/>
    </row>
    <row r="99" spans="1:19" ht="12.75" hidden="1" customHeight="1" outlineLevel="1" x14ac:dyDescent="0.25">
      <c r="A99" s="573"/>
      <c r="B99" s="160" t="s">
        <v>325</v>
      </c>
      <c r="C99" s="160"/>
      <c r="D99" s="38" t="s">
        <v>33</v>
      </c>
      <c r="E99" s="141">
        <v>0</v>
      </c>
      <c r="F99" s="141">
        <v>0</v>
      </c>
      <c r="G99" s="172">
        <f>E99*F99</f>
        <v>0</v>
      </c>
      <c r="H99" s="20"/>
      <c r="I99" s="20"/>
      <c r="J99" s="573"/>
      <c r="L99" s="4"/>
      <c r="M99" s="16"/>
      <c r="N99" s="2"/>
      <c r="O99" s="2"/>
      <c r="P99" s="2"/>
      <c r="Q99" s="2"/>
      <c r="R99" s="2"/>
      <c r="S99" s="3"/>
    </row>
    <row r="100" spans="1:19" ht="12.75" hidden="1" customHeight="1" outlineLevel="1" x14ac:dyDescent="0.25">
      <c r="A100" s="573"/>
      <c r="B100" s="160" t="s">
        <v>18</v>
      </c>
      <c r="C100" s="160"/>
      <c r="D100" s="38"/>
      <c r="E100" s="20"/>
      <c r="F100" s="141"/>
      <c r="G100" s="172">
        <f>SUM(G95:G99)</f>
        <v>0</v>
      </c>
      <c r="H100" s="20"/>
      <c r="I100" s="20"/>
      <c r="J100" s="573"/>
      <c r="L100" s="4"/>
      <c r="M100" s="16"/>
      <c r="N100" s="2"/>
      <c r="O100" s="2"/>
      <c r="P100" s="2"/>
      <c r="Q100" s="2"/>
      <c r="R100" s="2"/>
      <c r="S100" s="3"/>
    </row>
    <row r="101" spans="1:19" ht="13.5" customHeight="1" collapsed="1" x14ac:dyDescent="0.25">
      <c r="A101" s="573"/>
      <c r="B101" s="201"/>
      <c r="C101" s="201"/>
      <c r="D101" s="38"/>
      <c r="E101" s="20"/>
      <c r="F101" s="20"/>
      <c r="G101" s="20"/>
      <c r="H101" s="201"/>
      <c r="I101" s="201"/>
      <c r="J101" s="573"/>
      <c r="M101" s="2"/>
      <c r="N101" s="2"/>
      <c r="O101" s="2"/>
      <c r="P101" s="2"/>
      <c r="Q101" s="2"/>
      <c r="R101" s="2"/>
      <c r="S101" s="3"/>
    </row>
    <row r="102" spans="1:19" x14ac:dyDescent="0.25">
      <c r="A102" s="573"/>
      <c r="B102" s="573"/>
      <c r="C102" s="573"/>
      <c r="D102" s="573"/>
      <c r="E102" s="573"/>
      <c r="F102" s="573"/>
      <c r="G102" s="573"/>
      <c r="H102" s="573"/>
      <c r="I102" s="573"/>
      <c r="J102" s="573"/>
    </row>
    <row r="103" spans="1:19" x14ac:dyDescent="0.25">
      <c r="A103" s="573"/>
      <c r="B103" s="573"/>
      <c r="C103" s="573"/>
      <c r="D103" s="573"/>
      <c r="E103" s="573"/>
      <c r="F103" s="573"/>
      <c r="G103" s="573"/>
      <c r="H103" s="573"/>
      <c r="I103" s="573"/>
      <c r="J103" s="573"/>
    </row>
    <row r="104" spans="1:19" x14ac:dyDescent="0.25">
      <c r="A104" s="573"/>
      <c r="B104" s="573"/>
      <c r="C104" s="573"/>
      <c r="D104" s="573"/>
      <c r="E104" s="573"/>
      <c r="F104" s="573"/>
      <c r="G104" s="573"/>
      <c r="H104" s="573"/>
      <c r="I104" s="573"/>
      <c r="J104" s="573"/>
    </row>
    <row r="105" spans="1:19" x14ac:dyDescent="0.25">
      <c r="A105" s="573"/>
      <c r="B105" s="573"/>
      <c r="C105" s="573"/>
      <c r="D105" s="573"/>
      <c r="E105" s="573"/>
      <c r="F105" s="573"/>
      <c r="G105" s="573"/>
      <c r="H105" s="573"/>
      <c r="I105" s="573"/>
      <c r="J105" s="573"/>
    </row>
    <row r="106" spans="1:19" x14ac:dyDescent="0.25">
      <c r="A106" s="364"/>
      <c r="B106" s="364"/>
      <c r="C106" s="364"/>
      <c r="D106" s="573"/>
      <c r="E106" s="573"/>
      <c r="F106" s="573"/>
      <c r="G106" s="573"/>
      <c r="H106" s="573"/>
      <c r="I106" s="573"/>
      <c r="J106" s="573"/>
    </row>
    <row r="107" spans="1:19" x14ac:dyDescent="0.25">
      <c r="A107" s="364"/>
      <c r="B107" s="364"/>
      <c r="C107" s="580"/>
      <c r="D107" s="573"/>
      <c r="E107" s="573"/>
      <c r="F107" s="573"/>
      <c r="G107" s="573"/>
      <c r="H107" s="573"/>
      <c r="I107" s="573"/>
      <c r="J107" s="573"/>
    </row>
    <row r="108" spans="1:19" x14ac:dyDescent="0.25">
      <c r="A108" s="364"/>
      <c r="B108" s="364"/>
      <c r="C108" s="364"/>
      <c r="D108" s="573"/>
      <c r="E108" s="573"/>
      <c r="F108" s="573"/>
      <c r="G108" s="573"/>
      <c r="H108" s="573"/>
      <c r="I108" s="573"/>
      <c r="J108" s="573"/>
    </row>
    <row r="109" spans="1:19" x14ac:dyDescent="0.25">
      <c r="A109" s="364"/>
      <c r="B109" s="364"/>
      <c r="C109" s="364"/>
      <c r="D109" s="573"/>
      <c r="E109" s="573"/>
      <c r="F109" s="573"/>
      <c r="G109" s="573"/>
      <c r="H109" s="573"/>
      <c r="I109" s="573"/>
      <c r="J109" s="573"/>
    </row>
    <row r="110" spans="1:19" x14ac:dyDescent="0.25">
      <c r="A110" s="573"/>
      <c r="B110" s="573"/>
      <c r="C110" s="573"/>
      <c r="D110" s="573"/>
      <c r="E110" s="573"/>
      <c r="F110" s="573"/>
      <c r="G110" s="573"/>
      <c r="H110" s="573"/>
      <c r="I110" s="573"/>
      <c r="J110" s="573"/>
    </row>
    <row r="111" spans="1:19" x14ac:dyDescent="0.25">
      <c r="A111" s="573"/>
      <c r="B111" s="573"/>
      <c r="C111" s="573"/>
      <c r="D111" s="573"/>
      <c r="E111" s="573"/>
      <c r="F111" s="573"/>
      <c r="G111" s="573"/>
      <c r="H111" s="573"/>
      <c r="I111" s="573"/>
      <c r="J111" s="573"/>
    </row>
    <row r="112" spans="1:19" x14ac:dyDescent="0.25">
      <c r="A112" s="573"/>
      <c r="B112" s="573"/>
      <c r="C112" s="573"/>
      <c r="D112" s="573"/>
      <c r="E112" s="573"/>
      <c r="F112" s="573"/>
      <c r="G112" s="573"/>
      <c r="H112" s="573"/>
      <c r="I112" s="573"/>
      <c r="J112" s="573"/>
    </row>
    <row r="113" spans="1:10" x14ac:dyDescent="0.25">
      <c r="A113" s="573"/>
      <c r="B113" s="573"/>
      <c r="C113" s="573"/>
      <c r="D113" s="573"/>
      <c r="E113" s="573"/>
      <c r="F113" s="573"/>
      <c r="G113" s="573"/>
      <c r="H113" s="573"/>
      <c r="I113" s="573"/>
      <c r="J113" s="573"/>
    </row>
    <row r="114" spans="1:10" x14ac:dyDescent="0.25">
      <c r="A114" s="573"/>
      <c r="B114" s="573"/>
      <c r="C114" s="573"/>
      <c r="D114" s="573"/>
      <c r="E114" s="573"/>
      <c r="F114" s="573"/>
      <c r="G114" s="573"/>
      <c r="H114" s="573"/>
      <c r="I114" s="573"/>
      <c r="J114" s="573"/>
    </row>
    <row r="115" spans="1:10" x14ac:dyDescent="0.25">
      <c r="A115" s="573"/>
      <c r="B115" s="573"/>
      <c r="C115" s="573"/>
      <c r="D115" s="573"/>
      <c r="E115" s="573"/>
      <c r="F115" s="573"/>
      <c r="G115" s="573"/>
      <c r="H115" s="573"/>
      <c r="I115" s="573"/>
      <c r="J115" s="573"/>
    </row>
    <row r="116" spans="1:10" x14ac:dyDescent="0.25">
      <c r="A116" s="573"/>
      <c r="B116" s="573"/>
      <c r="C116" s="573"/>
      <c r="D116" s="573"/>
      <c r="E116" s="573"/>
      <c r="F116" s="573"/>
      <c r="G116" s="573"/>
      <c r="H116" s="573"/>
      <c r="I116" s="573"/>
      <c r="J116" s="573"/>
    </row>
    <row r="117" spans="1:10" x14ac:dyDescent="0.25">
      <c r="A117" s="573"/>
      <c r="B117" s="573"/>
      <c r="C117" s="573"/>
      <c r="D117" s="573"/>
      <c r="E117" s="573"/>
      <c r="F117" s="573"/>
      <c r="G117" s="573"/>
      <c r="H117" s="573"/>
      <c r="I117" s="573"/>
      <c r="J117" s="573"/>
    </row>
    <row r="118" spans="1:10" x14ac:dyDescent="0.25">
      <c r="A118" s="573"/>
      <c r="B118" s="573"/>
      <c r="C118" s="573"/>
      <c r="D118" s="573"/>
      <c r="E118" s="573"/>
      <c r="F118" s="573"/>
      <c r="G118" s="573"/>
      <c r="H118" s="573"/>
      <c r="I118" s="573"/>
      <c r="J118" s="573"/>
    </row>
    <row r="119" spans="1:10" x14ac:dyDescent="0.25">
      <c r="A119" s="573"/>
      <c r="B119" s="573"/>
      <c r="C119" s="573"/>
      <c r="D119" s="573"/>
      <c r="E119" s="573"/>
      <c r="F119" s="573"/>
      <c r="G119" s="573"/>
      <c r="H119" s="573"/>
      <c r="I119" s="573"/>
      <c r="J119" s="573"/>
    </row>
    <row r="120" spans="1:10" x14ac:dyDescent="0.25">
      <c r="A120" s="573"/>
      <c r="B120" s="573"/>
      <c r="C120" s="573"/>
      <c r="D120" s="573"/>
      <c r="E120" s="573"/>
      <c r="F120" s="573"/>
      <c r="G120" s="573"/>
      <c r="H120" s="573"/>
      <c r="I120" s="573"/>
      <c r="J120" s="573"/>
    </row>
    <row r="121" spans="1:10" x14ac:dyDescent="0.25">
      <c r="A121" s="573"/>
      <c r="B121" s="573"/>
      <c r="C121" s="573"/>
      <c r="D121" s="573"/>
      <c r="E121" s="573"/>
      <c r="F121" s="573"/>
      <c r="G121" s="573"/>
      <c r="H121" s="573"/>
      <c r="I121" s="573"/>
      <c r="J121" s="573"/>
    </row>
    <row r="122" spans="1:10" x14ac:dyDescent="0.25">
      <c r="A122" s="573"/>
      <c r="B122" s="573"/>
      <c r="C122" s="573"/>
      <c r="D122" s="573"/>
      <c r="E122" s="573"/>
      <c r="F122" s="573"/>
      <c r="G122" s="573"/>
      <c r="H122" s="573"/>
      <c r="I122" s="573"/>
      <c r="J122" s="573"/>
    </row>
    <row r="123" spans="1:10" x14ac:dyDescent="0.25">
      <c r="A123" s="573"/>
      <c r="B123" s="573"/>
      <c r="C123" s="573"/>
      <c r="D123" s="573"/>
      <c r="E123" s="573"/>
      <c r="F123" s="573"/>
      <c r="G123" s="573"/>
      <c r="H123" s="573"/>
      <c r="I123" s="573"/>
      <c r="J123" s="573"/>
    </row>
    <row r="124" spans="1:10" x14ac:dyDescent="0.25">
      <c r="A124" s="573"/>
      <c r="B124" s="573"/>
      <c r="C124" s="573"/>
      <c r="D124" s="573"/>
      <c r="E124" s="573"/>
      <c r="F124" s="573"/>
      <c r="G124" s="573"/>
      <c r="H124" s="573"/>
      <c r="I124" s="573"/>
      <c r="J124" s="573"/>
    </row>
    <row r="125" spans="1:10" x14ac:dyDescent="0.25">
      <c r="A125" s="573"/>
      <c r="B125" s="573"/>
      <c r="C125" s="573"/>
      <c r="D125" s="573"/>
      <c r="E125" s="573"/>
      <c r="F125" s="573"/>
      <c r="G125" s="573"/>
      <c r="H125" s="573"/>
      <c r="I125" s="573"/>
      <c r="J125" s="573"/>
    </row>
    <row r="126" spans="1:10" x14ac:dyDescent="0.25">
      <c r="A126" s="573"/>
      <c r="B126" s="573"/>
      <c r="C126" s="573"/>
      <c r="D126" s="573"/>
      <c r="E126" s="573"/>
      <c r="F126" s="573"/>
      <c r="G126" s="573"/>
      <c r="H126" s="573"/>
      <c r="I126" s="573"/>
      <c r="J126" s="573"/>
    </row>
    <row r="127" spans="1:10" x14ac:dyDescent="0.25">
      <c r="A127" s="573"/>
      <c r="B127" s="573"/>
      <c r="C127" s="573"/>
      <c r="D127" s="573"/>
      <c r="E127" s="573"/>
      <c r="F127" s="573"/>
      <c r="G127" s="573"/>
      <c r="H127" s="573"/>
      <c r="I127" s="573"/>
      <c r="J127" s="573"/>
    </row>
    <row r="128" spans="1:10" x14ac:dyDescent="0.25">
      <c r="A128" s="573"/>
      <c r="B128" s="573"/>
      <c r="C128" s="573"/>
      <c r="D128" s="573"/>
      <c r="E128" s="573"/>
      <c r="F128" s="573"/>
      <c r="G128" s="573"/>
      <c r="H128" s="573"/>
      <c r="I128" s="573"/>
      <c r="J128" s="573"/>
    </row>
    <row r="129" spans="1:10" x14ac:dyDescent="0.25">
      <c r="A129" s="573"/>
      <c r="B129" s="573"/>
      <c r="C129" s="573"/>
      <c r="D129" s="573"/>
      <c r="E129" s="573"/>
      <c r="F129" s="573"/>
      <c r="G129" s="573"/>
      <c r="H129" s="573"/>
      <c r="I129" s="573"/>
      <c r="J129" s="573"/>
    </row>
    <row r="130" spans="1:10" x14ac:dyDescent="0.25">
      <c r="A130" s="573"/>
      <c r="B130" s="573"/>
      <c r="C130" s="573"/>
      <c r="D130" s="573"/>
      <c r="E130" s="573"/>
      <c r="F130" s="573"/>
      <c r="G130" s="573"/>
      <c r="H130" s="573"/>
      <c r="I130" s="573"/>
      <c r="J130" s="573"/>
    </row>
    <row r="131" spans="1:10" x14ac:dyDescent="0.25">
      <c r="A131" s="573"/>
      <c r="B131" s="573"/>
      <c r="C131" s="573"/>
      <c r="D131" s="573"/>
      <c r="E131" s="573"/>
      <c r="F131" s="573"/>
      <c r="G131" s="573"/>
      <c r="H131" s="573"/>
      <c r="I131" s="573"/>
      <c r="J131" s="573"/>
    </row>
    <row r="132" spans="1:10" x14ac:dyDescent="0.25">
      <c r="A132" s="573"/>
      <c r="B132" s="573"/>
      <c r="C132" s="573"/>
      <c r="D132" s="573"/>
      <c r="E132" s="573"/>
      <c r="F132" s="573"/>
      <c r="G132" s="573"/>
      <c r="H132" s="573"/>
      <c r="I132" s="573"/>
      <c r="J132" s="573"/>
    </row>
    <row r="133" spans="1:10" x14ac:dyDescent="0.25">
      <c r="A133" s="573"/>
      <c r="B133" s="573"/>
      <c r="C133" s="573"/>
      <c r="D133" s="573"/>
      <c r="E133" s="573"/>
      <c r="F133" s="573"/>
      <c r="G133" s="573"/>
      <c r="H133" s="573"/>
      <c r="I133" s="573"/>
      <c r="J133" s="573"/>
    </row>
    <row r="134" spans="1:10" x14ac:dyDescent="0.25">
      <c r="A134" s="573"/>
      <c r="B134" s="573"/>
      <c r="C134" s="573"/>
      <c r="D134" s="573"/>
      <c r="E134" s="573"/>
      <c r="F134" s="573"/>
      <c r="G134" s="573"/>
      <c r="H134" s="573"/>
      <c r="I134" s="573"/>
      <c r="J134" s="573"/>
    </row>
    <row r="135" spans="1:10" x14ac:dyDescent="0.25">
      <c r="A135" s="573"/>
      <c r="B135" s="573"/>
      <c r="C135" s="573"/>
      <c r="D135" s="573"/>
      <c r="E135" s="573"/>
      <c r="F135" s="573"/>
      <c r="G135" s="573"/>
      <c r="H135" s="573"/>
      <c r="I135" s="573"/>
      <c r="J135" s="573"/>
    </row>
    <row r="136" spans="1:10" x14ac:dyDescent="0.25">
      <c r="A136" s="573"/>
      <c r="B136" s="573"/>
      <c r="C136" s="573"/>
      <c r="D136" s="573"/>
      <c r="E136" s="573"/>
      <c r="F136" s="573"/>
      <c r="G136" s="573"/>
      <c r="H136" s="573"/>
      <c r="I136" s="573"/>
      <c r="J136" s="573"/>
    </row>
    <row r="137" spans="1:10" x14ac:dyDescent="0.25">
      <c r="A137" s="573"/>
      <c r="B137" s="573"/>
      <c r="C137" s="573"/>
      <c r="D137" s="573"/>
      <c r="E137" s="573"/>
      <c r="F137" s="573"/>
      <c r="G137" s="573"/>
      <c r="H137" s="573"/>
      <c r="I137" s="573"/>
      <c r="J137" s="573"/>
    </row>
    <row r="138" spans="1:10" x14ac:dyDescent="0.25">
      <c r="A138" s="573"/>
      <c r="B138" s="573"/>
      <c r="C138" s="573"/>
      <c r="D138" s="573"/>
      <c r="E138" s="573"/>
      <c r="F138" s="573"/>
      <c r="G138" s="573"/>
      <c r="H138" s="573"/>
      <c r="I138" s="573"/>
      <c r="J138" s="573"/>
    </row>
    <row r="139" spans="1:10" x14ac:dyDescent="0.25">
      <c r="A139" s="573"/>
      <c r="B139" s="573"/>
      <c r="C139" s="573"/>
      <c r="D139" s="573"/>
      <c r="E139" s="573"/>
      <c r="F139" s="573"/>
      <c r="G139" s="573"/>
      <c r="H139" s="573"/>
      <c r="I139" s="573"/>
      <c r="J139" s="573"/>
    </row>
    <row r="140" spans="1:10" x14ac:dyDescent="0.25">
      <c r="A140" s="573"/>
      <c r="B140" s="573"/>
      <c r="C140" s="573"/>
      <c r="D140" s="573"/>
      <c r="E140" s="573"/>
      <c r="F140" s="573"/>
      <c r="G140" s="573"/>
      <c r="H140" s="573"/>
      <c r="I140" s="573"/>
      <c r="J140" s="573"/>
    </row>
    <row r="141" spans="1:10" x14ac:dyDescent="0.25">
      <c r="A141" s="573"/>
      <c r="B141" s="573"/>
      <c r="C141" s="573"/>
      <c r="D141" s="573"/>
      <c r="E141" s="573"/>
      <c r="F141" s="573"/>
      <c r="G141" s="573"/>
      <c r="H141" s="573"/>
      <c r="I141" s="573"/>
      <c r="J141" s="573"/>
    </row>
    <row r="142" spans="1:10" x14ac:dyDescent="0.25">
      <c r="A142" s="573"/>
      <c r="B142" s="573"/>
      <c r="C142" s="573"/>
      <c r="D142" s="573"/>
      <c r="E142" s="573"/>
      <c r="F142" s="573"/>
      <c r="G142" s="573"/>
      <c r="H142" s="573"/>
      <c r="I142" s="573"/>
      <c r="J142" s="573"/>
    </row>
    <row r="143" spans="1:10" x14ac:dyDescent="0.25">
      <c r="A143" s="573"/>
      <c r="B143" s="573"/>
      <c r="C143" s="573"/>
      <c r="D143" s="573"/>
      <c r="E143" s="573"/>
      <c r="F143" s="573"/>
      <c r="G143" s="573"/>
      <c r="H143" s="573"/>
      <c r="I143" s="573"/>
      <c r="J143" s="573"/>
    </row>
    <row r="144" spans="1:10" x14ac:dyDescent="0.25">
      <c r="A144" s="573"/>
      <c r="B144" s="573"/>
      <c r="C144" s="573"/>
      <c r="D144" s="573"/>
      <c r="E144" s="573"/>
      <c r="F144" s="573"/>
      <c r="G144" s="573"/>
      <c r="H144" s="573"/>
      <c r="I144" s="573"/>
      <c r="J144" s="573"/>
    </row>
    <row r="145" spans="1:10" x14ac:dyDescent="0.25">
      <c r="A145" s="573"/>
      <c r="B145" s="573"/>
      <c r="C145" s="573"/>
      <c r="D145" s="573"/>
      <c r="E145" s="573"/>
      <c r="F145" s="573"/>
      <c r="G145" s="573"/>
      <c r="H145" s="573"/>
      <c r="I145" s="573"/>
      <c r="J145" s="573"/>
    </row>
    <row r="146" spans="1:10" x14ac:dyDescent="0.25">
      <c r="A146" s="573"/>
      <c r="B146" s="573"/>
      <c r="C146" s="573"/>
      <c r="D146" s="573"/>
      <c r="E146" s="573"/>
      <c r="F146" s="573"/>
      <c r="G146" s="573"/>
      <c r="H146" s="573"/>
      <c r="I146" s="573"/>
      <c r="J146" s="573"/>
    </row>
    <row r="147" spans="1:10" x14ac:dyDescent="0.25">
      <c r="A147" s="573"/>
      <c r="B147" s="573"/>
      <c r="C147" s="573"/>
      <c r="D147" s="573"/>
      <c r="E147" s="573"/>
      <c r="F147" s="573"/>
      <c r="G147" s="573"/>
      <c r="H147" s="573"/>
      <c r="I147" s="573"/>
      <c r="J147" s="573"/>
    </row>
    <row r="148" spans="1:10" x14ac:dyDescent="0.25">
      <c r="A148" s="573"/>
      <c r="B148" s="573"/>
      <c r="C148" s="573"/>
      <c r="D148" s="573"/>
      <c r="E148" s="573"/>
      <c r="F148" s="573"/>
      <c r="G148" s="573"/>
      <c r="H148" s="573"/>
      <c r="I148" s="573"/>
      <c r="J148" s="573"/>
    </row>
    <row r="149" spans="1:10" x14ac:dyDescent="0.25">
      <c r="A149" s="573"/>
      <c r="B149" s="573"/>
      <c r="C149" s="573"/>
      <c r="D149" s="573"/>
      <c r="E149" s="573"/>
      <c r="F149" s="573"/>
      <c r="G149" s="573"/>
      <c r="H149" s="573"/>
      <c r="I149" s="573"/>
      <c r="J149" s="573"/>
    </row>
    <row r="150" spans="1:10" x14ac:dyDescent="0.25">
      <c r="A150" s="573"/>
      <c r="B150" s="573"/>
      <c r="C150" s="573"/>
      <c r="D150" s="573"/>
      <c r="E150" s="573"/>
      <c r="F150" s="573"/>
      <c r="G150" s="573"/>
      <c r="H150" s="573"/>
      <c r="I150" s="573"/>
      <c r="J150" s="573"/>
    </row>
    <row r="151" spans="1:10" x14ac:dyDescent="0.25">
      <c r="A151" s="573"/>
      <c r="B151" s="573"/>
      <c r="C151" s="573"/>
      <c r="D151" s="573"/>
      <c r="E151" s="573"/>
      <c r="F151" s="573"/>
      <c r="G151" s="573"/>
      <c r="H151" s="573"/>
      <c r="I151" s="573"/>
      <c r="J151" s="573"/>
    </row>
    <row r="152" spans="1:10" x14ac:dyDescent="0.25">
      <c r="A152" s="573"/>
      <c r="B152" s="573"/>
      <c r="C152" s="573"/>
      <c r="D152" s="573"/>
      <c r="E152" s="573"/>
      <c r="F152" s="573"/>
      <c r="G152" s="573"/>
      <c r="H152" s="573"/>
      <c r="I152" s="573"/>
      <c r="J152" s="573"/>
    </row>
    <row r="153" spans="1:10" x14ac:dyDescent="0.25">
      <c r="A153" s="573"/>
      <c r="B153" s="573"/>
      <c r="C153" s="573"/>
      <c r="D153" s="573"/>
      <c r="E153" s="573"/>
      <c r="F153" s="573"/>
      <c r="G153" s="573"/>
      <c r="H153" s="573"/>
      <c r="I153" s="573"/>
      <c r="J153" s="573"/>
    </row>
    <row r="154" spans="1:10" x14ac:dyDescent="0.25">
      <c r="A154" s="573"/>
      <c r="B154" s="573"/>
      <c r="C154" s="573"/>
      <c r="D154" s="573"/>
      <c r="E154" s="573"/>
      <c r="F154" s="573"/>
      <c r="G154" s="573"/>
      <c r="H154" s="573"/>
      <c r="I154" s="573"/>
      <c r="J154" s="573"/>
    </row>
    <row r="155" spans="1:10" x14ac:dyDescent="0.25">
      <c r="A155" s="573"/>
      <c r="B155" s="573"/>
      <c r="C155" s="573"/>
      <c r="D155" s="573"/>
      <c r="E155" s="573"/>
      <c r="F155" s="573"/>
      <c r="G155" s="573"/>
      <c r="H155" s="573"/>
      <c r="I155" s="573"/>
      <c r="J155" s="573"/>
    </row>
    <row r="156" spans="1:10" x14ac:dyDescent="0.25">
      <c r="A156" s="573"/>
      <c r="B156" s="573"/>
      <c r="C156" s="573"/>
      <c r="D156" s="573"/>
      <c r="E156" s="573"/>
      <c r="F156" s="573"/>
      <c r="G156" s="573"/>
      <c r="H156" s="573"/>
      <c r="I156" s="573"/>
      <c r="J156" s="573"/>
    </row>
    <row r="157" spans="1:10" x14ac:dyDescent="0.25">
      <c r="A157" s="573"/>
      <c r="B157" s="573"/>
      <c r="C157" s="573"/>
      <c r="D157" s="573"/>
      <c r="E157" s="573"/>
      <c r="F157" s="573"/>
      <c r="G157" s="573"/>
      <c r="H157" s="573"/>
      <c r="I157" s="573"/>
      <c r="J157" s="573"/>
    </row>
    <row r="158" spans="1:10" x14ac:dyDescent="0.25">
      <c r="A158" s="573"/>
      <c r="B158" s="573"/>
      <c r="C158" s="573"/>
      <c r="D158" s="573"/>
      <c r="E158" s="573"/>
      <c r="F158" s="573"/>
      <c r="G158" s="573"/>
      <c r="H158" s="573"/>
      <c r="I158" s="573"/>
      <c r="J158" s="573"/>
    </row>
    <row r="159" spans="1:10" x14ac:dyDescent="0.25">
      <c r="A159" s="573"/>
      <c r="B159" s="573"/>
      <c r="C159" s="573"/>
      <c r="D159" s="573"/>
      <c r="E159" s="573"/>
      <c r="F159" s="573"/>
      <c r="G159" s="573"/>
      <c r="H159" s="573"/>
      <c r="I159" s="573"/>
      <c r="J159" s="573"/>
    </row>
    <row r="160" spans="1:10" x14ac:dyDescent="0.25">
      <c r="A160" s="573"/>
      <c r="B160" s="573"/>
      <c r="C160" s="573"/>
      <c r="D160" s="573"/>
      <c r="E160" s="573"/>
      <c r="F160" s="573"/>
      <c r="G160" s="573"/>
      <c r="H160" s="573"/>
      <c r="I160" s="573"/>
      <c r="J160" s="573"/>
    </row>
    <row r="161" spans="1:10" x14ac:dyDescent="0.25">
      <c r="A161" s="573"/>
      <c r="B161" s="573"/>
      <c r="C161" s="573"/>
      <c r="D161" s="573"/>
      <c r="E161" s="573"/>
      <c r="F161" s="573"/>
      <c r="G161" s="573"/>
      <c r="H161" s="573"/>
      <c r="I161" s="573"/>
      <c r="J161" s="573"/>
    </row>
    <row r="162" spans="1:10" x14ac:dyDescent="0.25">
      <c r="A162" s="573"/>
      <c r="B162" s="573"/>
      <c r="C162" s="573"/>
      <c r="D162" s="573"/>
      <c r="E162" s="573"/>
      <c r="F162" s="573"/>
      <c r="G162" s="573"/>
      <c r="H162" s="573"/>
      <c r="I162" s="573"/>
      <c r="J162" s="573"/>
    </row>
    <row r="163" spans="1:10" x14ac:dyDescent="0.25">
      <c r="A163" s="573"/>
      <c r="B163" s="573"/>
      <c r="C163" s="573"/>
      <c r="D163" s="573"/>
      <c r="E163" s="573"/>
      <c r="F163" s="573"/>
      <c r="G163" s="573"/>
      <c r="H163" s="573"/>
      <c r="I163" s="573"/>
      <c r="J163" s="573"/>
    </row>
    <row r="164" spans="1:10" x14ac:dyDescent="0.25">
      <c r="A164" s="573"/>
      <c r="B164" s="573"/>
      <c r="C164" s="573"/>
      <c r="D164" s="573"/>
      <c r="E164" s="573"/>
      <c r="F164" s="573"/>
      <c r="G164" s="573"/>
      <c r="H164" s="573"/>
      <c r="I164" s="573"/>
      <c r="J164" s="573"/>
    </row>
    <row r="165" spans="1:10" x14ac:dyDescent="0.25">
      <c r="A165" s="573"/>
      <c r="B165" s="573"/>
      <c r="C165" s="573"/>
      <c r="D165" s="573"/>
      <c r="E165" s="573"/>
      <c r="F165" s="573"/>
      <c r="G165" s="573"/>
      <c r="H165" s="573"/>
      <c r="I165" s="573"/>
      <c r="J165" s="573"/>
    </row>
  </sheetData>
  <sheetProtection selectLockedCells="1" selectUnlockedCells="1"/>
  <customSheetViews>
    <customSheetView guid="{A6782FE9-B685-414A-AE7C-88DCECE46F98}" showGridLines="0">
      <pane ySplit="1" topLeftCell="A2" activePane="bottomLeft" state="frozen"/>
      <selection pane="bottomLeft" activeCell="D22" sqref="D22"/>
    </customSheetView>
    <customSheetView guid="{B3CC6716-B0D5-47EF-8E63-31BFB5BD2D58}" showGridLines="0">
      <pane ySplit="1" topLeftCell="A2" activePane="bottomLeft" state="frozen"/>
      <selection pane="bottomLeft" activeCell="D22" sqref="D22"/>
      <rowBreaks count="1" manualBreakCount="1">
        <brk id="18" min="1" max="8" man="1"/>
      </rowBreaks>
      <pageMargins left="0.70866141732283472" right="0.70866141732283472" top="0.74803149606299213" bottom="0.74803149606299213" header="0.31496062992125984" footer="0.31496062992125984"/>
      <printOptions horizontalCentered="1"/>
      <pageSetup paperSize="9" scale="75" fitToHeight="2" orientation="portrait" r:id="rId1"/>
      <headerFooter alignWithMargins="0">
        <oddHeader>Side &amp;P&amp;REstimat varme</oddHeader>
        <oddFooter>&amp;L&amp;P av &amp;N&amp;R&amp;A</oddFooter>
      </headerFooter>
    </customSheetView>
  </customSheetViews>
  <mergeCells count="9">
    <mergeCell ref="B2:I2"/>
    <mergeCell ref="B69:D69"/>
    <mergeCell ref="B70:D70"/>
    <mergeCell ref="B71:D71"/>
    <mergeCell ref="C38:G38"/>
    <mergeCell ref="C39:G39"/>
    <mergeCell ref="C40:G40"/>
    <mergeCell ref="C42:D42"/>
    <mergeCell ref="C43:D43"/>
  </mergeCells>
  <printOptions horizontalCentered="1"/>
  <pageMargins left="0.70866141732283472" right="0.70866141732283472" top="0.74803149606299213" bottom="0.74803149606299213" header="0.31496062992125984" footer="0.31496062992125984"/>
  <pageSetup paperSize="9" scale="75" fitToHeight="2" orientation="portrait" r:id="rId2"/>
  <headerFooter alignWithMargins="0">
    <oddHeader>Side &amp;P&amp;REstimat varme</oddHeader>
    <oddFooter>&amp;L&amp;P av &amp;N&amp;R&amp;A</oddFooter>
  </headerFooter>
  <rowBreaks count="1" manualBreakCount="1">
    <brk id="18" min="1" max="8"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29"/>
      <c r="C1" s="1329"/>
      <c r="D1" s="1330"/>
      <c r="E1" s="1337"/>
      <c r="F1" s="1337"/>
      <c r="G1" s="1337"/>
      <c r="H1" s="1337"/>
      <c r="I1" s="1329"/>
      <c r="J1" s="6"/>
      <c r="K1" s="6"/>
      <c r="L1" s="1328"/>
      <c r="M1" s="1328"/>
      <c r="N1" s="1328"/>
      <c r="O1" s="1328"/>
      <c r="P1" s="1328"/>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D4:F4"/>
    <mergeCell ref="E1:H1"/>
  </mergeCells>
  <pageMargins left="0.70866141732283472" right="0.70866141732283472" top="0.78740157480314965" bottom="0.78740157480314965" header="0.31496062992125984" footer="0.31496062992125984"/>
  <pageSetup paperSize="9" scale="4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9">
    <tabColor rgb="FF002060"/>
    <pageSetUpPr fitToPage="1"/>
  </sheetPr>
  <dimension ref="A1:AL274"/>
  <sheetViews>
    <sheetView workbookViewId="0">
      <selection activeCell="E460" sqref="E460"/>
    </sheetView>
  </sheetViews>
  <sheetFormatPr baseColWidth="10" defaultColWidth="9.109375" defaultRowHeight="13.2" outlineLevelRow="1" x14ac:dyDescent="0.25"/>
  <cols>
    <col min="1" max="1" width="9.109375" style="3"/>
    <col min="2" max="2" width="15.21875" style="3" customWidth="1"/>
    <col min="3" max="3" width="23.5546875" style="3" customWidth="1"/>
    <col min="4" max="4" width="11.21875" style="3" customWidth="1"/>
    <col min="5" max="5" width="11.77734375" style="3" customWidth="1"/>
    <col min="6" max="6" width="11.21875" style="3" customWidth="1"/>
    <col min="7" max="7" width="9.88671875" style="3" customWidth="1"/>
    <col min="8" max="8" width="9.77734375" style="3" customWidth="1"/>
    <col min="9" max="9" width="10.77734375" style="3" customWidth="1"/>
    <col min="10" max="15" width="9.109375" style="3" customWidth="1"/>
    <col min="16" max="16" width="10.77734375" style="3" customWidth="1"/>
    <col min="17" max="17" width="12.88671875" style="3" customWidth="1"/>
    <col min="18" max="18" width="10.5546875" style="3" customWidth="1"/>
    <col min="19" max="24" width="9.109375" style="3" customWidth="1"/>
    <col min="25" max="257" width="9.109375" style="3"/>
    <col min="258" max="258" width="9.109375" style="3" customWidth="1"/>
    <col min="259" max="259" width="23.5546875" style="3" customWidth="1"/>
    <col min="260" max="260" width="11.21875" style="3" customWidth="1"/>
    <col min="261" max="261" width="11.77734375" style="3" customWidth="1"/>
    <col min="262" max="262" width="11.21875" style="3" customWidth="1"/>
    <col min="263" max="271" width="9.109375" style="3" customWidth="1"/>
    <col min="272" max="272" width="10.77734375" style="3" customWidth="1"/>
    <col min="273" max="273" width="12.88671875" style="3" customWidth="1"/>
    <col min="274" max="274" width="10.5546875" style="3" customWidth="1"/>
    <col min="275" max="513" width="9.109375" style="3"/>
    <col min="514" max="514" width="9.109375" style="3" customWidth="1"/>
    <col min="515" max="515" width="23.5546875" style="3" customWidth="1"/>
    <col min="516" max="516" width="11.21875" style="3" customWidth="1"/>
    <col min="517" max="517" width="11.77734375" style="3" customWidth="1"/>
    <col min="518" max="518" width="11.21875" style="3" customWidth="1"/>
    <col min="519" max="527" width="9.109375" style="3" customWidth="1"/>
    <col min="528" max="528" width="10.77734375" style="3" customWidth="1"/>
    <col min="529" max="529" width="12.88671875" style="3" customWidth="1"/>
    <col min="530" max="530" width="10.5546875" style="3" customWidth="1"/>
    <col min="531" max="769" width="9.109375" style="3"/>
    <col min="770" max="770" width="9.109375" style="3" customWidth="1"/>
    <col min="771" max="771" width="23.5546875" style="3" customWidth="1"/>
    <col min="772" max="772" width="11.21875" style="3" customWidth="1"/>
    <col min="773" max="773" width="11.77734375" style="3" customWidth="1"/>
    <col min="774" max="774" width="11.21875" style="3" customWidth="1"/>
    <col min="775" max="783" width="9.109375" style="3" customWidth="1"/>
    <col min="784" max="784" width="10.77734375" style="3" customWidth="1"/>
    <col min="785" max="785" width="12.88671875" style="3" customWidth="1"/>
    <col min="786" max="786" width="10.5546875" style="3" customWidth="1"/>
    <col min="787" max="1025" width="9.109375" style="3"/>
    <col min="1026" max="1026" width="9.109375" style="3" customWidth="1"/>
    <col min="1027" max="1027" width="23.5546875" style="3" customWidth="1"/>
    <col min="1028" max="1028" width="11.21875" style="3" customWidth="1"/>
    <col min="1029" max="1029" width="11.77734375" style="3" customWidth="1"/>
    <col min="1030" max="1030" width="11.21875" style="3" customWidth="1"/>
    <col min="1031" max="1039" width="9.109375" style="3" customWidth="1"/>
    <col min="1040" max="1040" width="10.77734375" style="3" customWidth="1"/>
    <col min="1041" max="1041" width="12.88671875" style="3" customWidth="1"/>
    <col min="1042" max="1042" width="10.5546875" style="3" customWidth="1"/>
    <col min="1043" max="1281" width="9.109375" style="3"/>
    <col min="1282" max="1282" width="9.109375" style="3" customWidth="1"/>
    <col min="1283" max="1283" width="23.5546875" style="3" customWidth="1"/>
    <col min="1284" max="1284" width="11.21875" style="3" customWidth="1"/>
    <col min="1285" max="1285" width="11.77734375" style="3" customWidth="1"/>
    <col min="1286" max="1286" width="11.21875" style="3" customWidth="1"/>
    <col min="1287" max="1295" width="9.109375" style="3" customWidth="1"/>
    <col min="1296" max="1296" width="10.77734375" style="3" customWidth="1"/>
    <col min="1297" max="1297" width="12.88671875" style="3" customWidth="1"/>
    <col min="1298" max="1298" width="10.5546875" style="3" customWidth="1"/>
    <col min="1299" max="1537" width="9.109375" style="3"/>
    <col min="1538" max="1538" width="9.109375" style="3" customWidth="1"/>
    <col min="1539" max="1539" width="23.5546875" style="3" customWidth="1"/>
    <col min="1540" max="1540" width="11.21875" style="3" customWidth="1"/>
    <col min="1541" max="1541" width="11.77734375" style="3" customWidth="1"/>
    <col min="1542" max="1542" width="11.21875" style="3" customWidth="1"/>
    <col min="1543" max="1551" width="9.109375" style="3" customWidth="1"/>
    <col min="1552" max="1552" width="10.77734375" style="3" customWidth="1"/>
    <col min="1553" max="1553" width="12.88671875" style="3" customWidth="1"/>
    <col min="1554" max="1554" width="10.5546875" style="3" customWidth="1"/>
    <col min="1555" max="1793" width="9.109375" style="3"/>
    <col min="1794" max="1794" width="9.109375" style="3" customWidth="1"/>
    <col min="1795" max="1795" width="23.5546875" style="3" customWidth="1"/>
    <col min="1796" max="1796" width="11.21875" style="3" customWidth="1"/>
    <col min="1797" max="1797" width="11.77734375" style="3" customWidth="1"/>
    <col min="1798" max="1798" width="11.21875" style="3" customWidth="1"/>
    <col min="1799" max="1807" width="9.109375" style="3" customWidth="1"/>
    <col min="1808" max="1808" width="10.77734375" style="3" customWidth="1"/>
    <col min="1809" max="1809" width="12.88671875" style="3" customWidth="1"/>
    <col min="1810" max="1810" width="10.5546875" style="3" customWidth="1"/>
    <col min="1811" max="2049" width="9.109375" style="3"/>
    <col min="2050" max="2050" width="9.109375" style="3" customWidth="1"/>
    <col min="2051" max="2051" width="23.5546875" style="3" customWidth="1"/>
    <col min="2052" max="2052" width="11.21875" style="3" customWidth="1"/>
    <col min="2053" max="2053" width="11.77734375" style="3" customWidth="1"/>
    <col min="2054" max="2054" width="11.21875" style="3" customWidth="1"/>
    <col min="2055" max="2063" width="9.109375" style="3" customWidth="1"/>
    <col min="2064" max="2064" width="10.77734375" style="3" customWidth="1"/>
    <col min="2065" max="2065" width="12.88671875" style="3" customWidth="1"/>
    <col min="2066" max="2066" width="10.5546875" style="3" customWidth="1"/>
    <col min="2067" max="2305" width="9.109375" style="3"/>
    <col min="2306" max="2306" width="9.109375" style="3" customWidth="1"/>
    <col min="2307" max="2307" width="23.5546875" style="3" customWidth="1"/>
    <col min="2308" max="2308" width="11.21875" style="3" customWidth="1"/>
    <col min="2309" max="2309" width="11.77734375" style="3" customWidth="1"/>
    <col min="2310" max="2310" width="11.21875" style="3" customWidth="1"/>
    <col min="2311" max="2319" width="9.109375" style="3" customWidth="1"/>
    <col min="2320" max="2320" width="10.77734375" style="3" customWidth="1"/>
    <col min="2321" max="2321" width="12.88671875" style="3" customWidth="1"/>
    <col min="2322" max="2322" width="10.5546875" style="3" customWidth="1"/>
    <col min="2323" max="2561" width="9.109375" style="3"/>
    <col min="2562" max="2562" width="9.109375" style="3" customWidth="1"/>
    <col min="2563" max="2563" width="23.5546875" style="3" customWidth="1"/>
    <col min="2564" max="2564" width="11.21875" style="3" customWidth="1"/>
    <col min="2565" max="2565" width="11.77734375" style="3" customWidth="1"/>
    <col min="2566" max="2566" width="11.21875" style="3" customWidth="1"/>
    <col min="2567" max="2575" width="9.109375" style="3" customWidth="1"/>
    <col min="2576" max="2576" width="10.77734375" style="3" customWidth="1"/>
    <col min="2577" max="2577" width="12.88671875" style="3" customWidth="1"/>
    <col min="2578" max="2578" width="10.5546875" style="3" customWidth="1"/>
    <col min="2579" max="2817" width="9.109375" style="3"/>
    <col min="2818" max="2818" width="9.109375" style="3" customWidth="1"/>
    <col min="2819" max="2819" width="23.5546875" style="3" customWidth="1"/>
    <col min="2820" max="2820" width="11.21875" style="3" customWidth="1"/>
    <col min="2821" max="2821" width="11.77734375" style="3" customWidth="1"/>
    <col min="2822" max="2822" width="11.21875" style="3" customWidth="1"/>
    <col min="2823" max="2831" width="9.109375" style="3" customWidth="1"/>
    <col min="2832" max="2832" width="10.77734375" style="3" customWidth="1"/>
    <col min="2833" max="2833" width="12.88671875" style="3" customWidth="1"/>
    <col min="2834" max="2834" width="10.5546875" style="3" customWidth="1"/>
    <col min="2835" max="3073" width="9.109375" style="3"/>
    <col min="3074" max="3074" width="9.109375" style="3" customWidth="1"/>
    <col min="3075" max="3075" width="23.5546875" style="3" customWidth="1"/>
    <col min="3076" max="3076" width="11.21875" style="3" customWidth="1"/>
    <col min="3077" max="3077" width="11.77734375" style="3" customWidth="1"/>
    <col min="3078" max="3078" width="11.21875" style="3" customWidth="1"/>
    <col min="3079" max="3087" width="9.109375" style="3" customWidth="1"/>
    <col min="3088" max="3088" width="10.77734375" style="3" customWidth="1"/>
    <col min="3089" max="3089" width="12.88671875" style="3" customWidth="1"/>
    <col min="3090" max="3090" width="10.5546875" style="3" customWidth="1"/>
    <col min="3091" max="3329" width="9.109375" style="3"/>
    <col min="3330" max="3330" width="9.109375" style="3" customWidth="1"/>
    <col min="3331" max="3331" width="23.5546875" style="3" customWidth="1"/>
    <col min="3332" max="3332" width="11.21875" style="3" customWidth="1"/>
    <col min="3333" max="3333" width="11.77734375" style="3" customWidth="1"/>
    <col min="3334" max="3334" width="11.21875" style="3" customWidth="1"/>
    <col min="3335" max="3343" width="9.109375" style="3" customWidth="1"/>
    <col min="3344" max="3344" width="10.77734375" style="3" customWidth="1"/>
    <col min="3345" max="3345" width="12.88671875" style="3" customWidth="1"/>
    <col min="3346" max="3346" width="10.5546875" style="3" customWidth="1"/>
    <col min="3347" max="3585" width="9.109375" style="3"/>
    <col min="3586" max="3586" width="9.109375" style="3" customWidth="1"/>
    <col min="3587" max="3587" width="23.5546875" style="3" customWidth="1"/>
    <col min="3588" max="3588" width="11.21875" style="3" customWidth="1"/>
    <col min="3589" max="3589" width="11.77734375" style="3" customWidth="1"/>
    <col min="3590" max="3590" width="11.21875" style="3" customWidth="1"/>
    <col min="3591" max="3599" width="9.109375" style="3" customWidth="1"/>
    <col min="3600" max="3600" width="10.77734375" style="3" customWidth="1"/>
    <col min="3601" max="3601" width="12.88671875" style="3" customWidth="1"/>
    <col min="3602" max="3602" width="10.5546875" style="3" customWidth="1"/>
    <col min="3603" max="3841" width="9.109375" style="3"/>
    <col min="3842" max="3842" width="9.109375" style="3" customWidth="1"/>
    <col min="3843" max="3843" width="23.5546875" style="3" customWidth="1"/>
    <col min="3844" max="3844" width="11.21875" style="3" customWidth="1"/>
    <col min="3845" max="3845" width="11.77734375" style="3" customWidth="1"/>
    <col min="3846" max="3846" width="11.21875" style="3" customWidth="1"/>
    <col min="3847" max="3855" width="9.109375" style="3" customWidth="1"/>
    <col min="3856" max="3856" width="10.77734375" style="3" customWidth="1"/>
    <col min="3857" max="3857" width="12.88671875" style="3" customWidth="1"/>
    <col min="3858" max="3858" width="10.5546875" style="3" customWidth="1"/>
    <col min="3859" max="4097" width="9.109375" style="3"/>
    <col min="4098" max="4098" width="9.109375" style="3" customWidth="1"/>
    <col min="4099" max="4099" width="23.5546875" style="3" customWidth="1"/>
    <col min="4100" max="4100" width="11.21875" style="3" customWidth="1"/>
    <col min="4101" max="4101" width="11.77734375" style="3" customWidth="1"/>
    <col min="4102" max="4102" width="11.21875" style="3" customWidth="1"/>
    <col min="4103" max="4111" width="9.109375" style="3" customWidth="1"/>
    <col min="4112" max="4112" width="10.77734375" style="3" customWidth="1"/>
    <col min="4113" max="4113" width="12.88671875" style="3" customWidth="1"/>
    <col min="4114" max="4114" width="10.5546875" style="3" customWidth="1"/>
    <col min="4115" max="4353" width="9.109375" style="3"/>
    <col min="4354" max="4354" width="9.109375" style="3" customWidth="1"/>
    <col min="4355" max="4355" width="23.5546875" style="3" customWidth="1"/>
    <col min="4356" max="4356" width="11.21875" style="3" customWidth="1"/>
    <col min="4357" max="4357" width="11.77734375" style="3" customWidth="1"/>
    <col min="4358" max="4358" width="11.21875" style="3" customWidth="1"/>
    <col min="4359" max="4367" width="9.109375" style="3" customWidth="1"/>
    <col min="4368" max="4368" width="10.77734375" style="3" customWidth="1"/>
    <col min="4369" max="4369" width="12.88671875" style="3" customWidth="1"/>
    <col min="4370" max="4370" width="10.5546875" style="3" customWidth="1"/>
    <col min="4371" max="4609" width="9.109375" style="3"/>
    <col min="4610" max="4610" width="9.109375" style="3" customWidth="1"/>
    <col min="4611" max="4611" width="23.5546875" style="3" customWidth="1"/>
    <col min="4612" max="4612" width="11.21875" style="3" customWidth="1"/>
    <col min="4613" max="4613" width="11.77734375" style="3" customWidth="1"/>
    <col min="4614" max="4614" width="11.21875" style="3" customWidth="1"/>
    <col min="4615" max="4623" width="9.109375" style="3" customWidth="1"/>
    <col min="4624" max="4624" width="10.77734375" style="3" customWidth="1"/>
    <col min="4625" max="4625" width="12.88671875" style="3" customWidth="1"/>
    <col min="4626" max="4626" width="10.5546875" style="3" customWidth="1"/>
    <col min="4627" max="4865" width="9.109375" style="3"/>
    <col min="4866" max="4866" width="9.109375" style="3" customWidth="1"/>
    <col min="4867" max="4867" width="23.5546875" style="3" customWidth="1"/>
    <col min="4868" max="4868" width="11.21875" style="3" customWidth="1"/>
    <col min="4869" max="4869" width="11.77734375" style="3" customWidth="1"/>
    <col min="4870" max="4870" width="11.21875" style="3" customWidth="1"/>
    <col min="4871" max="4879" width="9.109375" style="3" customWidth="1"/>
    <col min="4880" max="4880" width="10.77734375" style="3" customWidth="1"/>
    <col min="4881" max="4881" width="12.88671875" style="3" customWidth="1"/>
    <col min="4882" max="4882" width="10.5546875" style="3" customWidth="1"/>
    <col min="4883" max="5121" width="9.109375" style="3"/>
    <col min="5122" max="5122" width="9.109375" style="3" customWidth="1"/>
    <col min="5123" max="5123" width="23.5546875" style="3" customWidth="1"/>
    <col min="5124" max="5124" width="11.21875" style="3" customWidth="1"/>
    <col min="5125" max="5125" width="11.77734375" style="3" customWidth="1"/>
    <col min="5126" max="5126" width="11.21875" style="3" customWidth="1"/>
    <col min="5127" max="5135" width="9.109375" style="3" customWidth="1"/>
    <col min="5136" max="5136" width="10.77734375" style="3" customWidth="1"/>
    <col min="5137" max="5137" width="12.88671875" style="3" customWidth="1"/>
    <col min="5138" max="5138" width="10.5546875" style="3" customWidth="1"/>
    <col min="5139" max="5377" width="9.109375" style="3"/>
    <col min="5378" max="5378" width="9.109375" style="3" customWidth="1"/>
    <col min="5379" max="5379" width="23.5546875" style="3" customWidth="1"/>
    <col min="5380" max="5380" width="11.21875" style="3" customWidth="1"/>
    <col min="5381" max="5381" width="11.77734375" style="3" customWidth="1"/>
    <col min="5382" max="5382" width="11.21875" style="3" customWidth="1"/>
    <col min="5383" max="5391" width="9.109375" style="3" customWidth="1"/>
    <col min="5392" max="5392" width="10.77734375" style="3" customWidth="1"/>
    <col min="5393" max="5393" width="12.88671875" style="3" customWidth="1"/>
    <col min="5394" max="5394" width="10.5546875" style="3" customWidth="1"/>
    <col min="5395" max="5633" width="9.109375" style="3"/>
    <col min="5634" max="5634" width="9.109375" style="3" customWidth="1"/>
    <col min="5635" max="5635" width="23.5546875" style="3" customWidth="1"/>
    <col min="5636" max="5636" width="11.21875" style="3" customWidth="1"/>
    <col min="5637" max="5637" width="11.77734375" style="3" customWidth="1"/>
    <col min="5638" max="5638" width="11.21875" style="3" customWidth="1"/>
    <col min="5639" max="5647" width="9.109375" style="3" customWidth="1"/>
    <col min="5648" max="5648" width="10.77734375" style="3" customWidth="1"/>
    <col min="5649" max="5649" width="12.88671875" style="3" customWidth="1"/>
    <col min="5650" max="5650" width="10.5546875" style="3" customWidth="1"/>
    <col min="5651" max="5889" width="9.109375" style="3"/>
    <col min="5890" max="5890" width="9.109375" style="3" customWidth="1"/>
    <col min="5891" max="5891" width="23.5546875" style="3" customWidth="1"/>
    <col min="5892" max="5892" width="11.21875" style="3" customWidth="1"/>
    <col min="5893" max="5893" width="11.77734375" style="3" customWidth="1"/>
    <col min="5894" max="5894" width="11.21875" style="3" customWidth="1"/>
    <col min="5895" max="5903" width="9.109375" style="3" customWidth="1"/>
    <col min="5904" max="5904" width="10.77734375" style="3" customWidth="1"/>
    <col min="5905" max="5905" width="12.88671875" style="3" customWidth="1"/>
    <col min="5906" max="5906" width="10.5546875" style="3" customWidth="1"/>
    <col min="5907" max="6145" width="9.109375" style="3"/>
    <col min="6146" max="6146" width="9.109375" style="3" customWidth="1"/>
    <col min="6147" max="6147" width="23.5546875" style="3" customWidth="1"/>
    <col min="6148" max="6148" width="11.21875" style="3" customWidth="1"/>
    <col min="6149" max="6149" width="11.77734375" style="3" customWidth="1"/>
    <col min="6150" max="6150" width="11.21875" style="3" customWidth="1"/>
    <col min="6151" max="6159" width="9.109375" style="3" customWidth="1"/>
    <col min="6160" max="6160" width="10.77734375" style="3" customWidth="1"/>
    <col min="6161" max="6161" width="12.88671875" style="3" customWidth="1"/>
    <col min="6162" max="6162" width="10.5546875" style="3" customWidth="1"/>
    <col min="6163" max="6401" width="9.109375" style="3"/>
    <col min="6402" max="6402" width="9.109375" style="3" customWidth="1"/>
    <col min="6403" max="6403" width="23.5546875" style="3" customWidth="1"/>
    <col min="6404" max="6404" width="11.21875" style="3" customWidth="1"/>
    <col min="6405" max="6405" width="11.77734375" style="3" customWidth="1"/>
    <col min="6406" max="6406" width="11.21875" style="3" customWidth="1"/>
    <col min="6407" max="6415" width="9.109375" style="3" customWidth="1"/>
    <col min="6416" max="6416" width="10.77734375" style="3" customWidth="1"/>
    <col min="6417" max="6417" width="12.88671875" style="3" customWidth="1"/>
    <col min="6418" max="6418" width="10.5546875" style="3" customWidth="1"/>
    <col min="6419" max="6657" width="9.109375" style="3"/>
    <col min="6658" max="6658" width="9.109375" style="3" customWidth="1"/>
    <col min="6659" max="6659" width="23.5546875" style="3" customWidth="1"/>
    <col min="6660" max="6660" width="11.21875" style="3" customWidth="1"/>
    <col min="6661" max="6661" width="11.77734375" style="3" customWidth="1"/>
    <col min="6662" max="6662" width="11.21875" style="3" customWidth="1"/>
    <col min="6663" max="6671" width="9.109375" style="3" customWidth="1"/>
    <col min="6672" max="6672" width="10.77734375" style="3" customWidth="1"/>
    <col min="6673" max="6673" width="12.88671875" style="3" customWidth="1"/>
    <col min="6674" max="6674" width="10.5546875" style="3" customWidth="1"/>
    <col min="6675" max="6913" width="9.109375" style="3"/>
    <col min="6914" max="6914" width="9.109375" style="3" customWidth="1"/>
    <col min="6915" max="6915" width="23.5546875" style="3" customWidth="1"/>
    <col min="6916" max="6916" width="11.21875" style="3" customWidth="1"/>
    <col min="6917" max="6917" width="11.77734375" style="3" customWidth="1"/>
    <col min="6918" max="6918" width="11.21875" style="3" customWidth="1"/>
    <col min="6919" max="6927" width="9.109375" style="3" customWidth="1"/>
    <col min="6928" max="6928" width="10.77734375" style="3" customWidth="1"/>
    <col min="6929" max="6929" width="12.88671875" style="3" customWidth="1"/>
    <col min="6930" max="6930" width="10.5546875" style="3" customWidth="1"/>
    <col min="6931" max="7169" width="9.109375" style="3"/>
    <col min="7170" max="7170" width="9.109375" style="3" customWidth="1"/>
    <col min="7171" max="7171" width="23.5546875" style="3" customWidth="1"/>
    <col min="7172" max="7172" width="11.21875" style="3" customWidth="1"/>
    <col min="7173" max="7173" width="11.77734375" style="3" customWidth="1"/>
    <col min="7174" max="7174" width="11.21875" style="3" customWidth="1"/>
    <col min="7175" max="7183" width="9.109375" style="3" customWidth="1"/>
    <col min="7184" max="7184" width="10.77734375" style="3" customWidth="1"/>
    <col min="7185" max="7185" width="12.88671875" style="3" customWidth="1"/>
    <col min="7186" max="7186" width="10.5546875" style="3" customWidth="1"/>
    <col min="7187" max="7425" width="9.109375" style="3"/>
    <col min="7426" max="7426" width="9.109375" style="3" customWidth="1"/>
    <col min="7427" max="7427" width="23.5546875" style="3" customWidth="1"/>
    <col min="7428" max="7428" width="11.21875" style="3" customWidth="1"/>
    <col min="7429" max="7429" width="11.77734375" style="3" customWidth="1"/>
    <col min="7430" max="7430" width="11.21875" style="3" customWidth="1"/>
    <col min="7431" max="7439" width="9.109375" style="3" customWidth="1"/>
    <col min="7440" max="7440" width="10.77734375" style="3" customWidth="1"/>
    <col min="7441" max="7441" width="12.88671875" style="3" customWidth="1"/>
    <col min="7442" max="7442" width="10.5546875" style="3" customWidth="1"/>
    <col min="7443" max="7681" width="9.109375" style="3"/>
    <col min="7682" max="7682" width="9.109375" style="3" customWidth="1"/>
    <col min="7683" max="7683" width="23.5546875" style="3" customWidth="1"/>
    <col min="7684" max="7684" width="11.21875" style="3" customWidth="1"/>
    <col min="7685" max="7685" width="11.77734375" style="3" customWidth="1"/>
    <col min="7686" max="7686" width="11.21875" style="3" customWidth="1"/>
    <col min="7687" max="7695" width="9.109375" style="3" customWidth="1"/>
    <col min="7696" max="7696" width="10.77734375" style="3" customWidth="1"/>
    <col min="7697" max="7697" width="12.88671875" style="3" customWidth="1"/>
    <col min="7698" max="7698" width="10.5546875" style="3" customWidth="1"/>
    <col min="7699" max="7937" width="9.109375" style="3"/>
    <col min="7938" max="7938" width="9.109375" style="3" customWidth="1"/>
    <col min="7939" max="7939" width="23.5546875" style="3" customWidth="1"/>
    <col min="7940" max="7940" width="11.21875" style="3" customWidth="1"/>
    <col min="7941" max="7941" width="11.77734375" style="3" customWidth="1"/>
    <col min="7942" max="7942" width="11.21875" style="3" customWidth="1"/>
    <col min="7943" max="7951" width="9.109375" style="3" customWidth="1"/>
    <col min="7952" max="7952" width="10.77734375" style="3" customWidth="1"/>
    <col min="7953" max="7953" width="12.88671875" style="3" customWidth="1"/>
    <col min="7954" max="7954" width="10.5546875" style="3" customWidth="1"/>
    <col min="7955" max="8193" width="9.109375" style="3"/>
    <col min="8194" max="8194" width="9.109375" style="3" customWidth="1"/>
    <col min="8195" max="8195" width="23.5546875" style="3" customWidth="1"/>
    <col min="8196" max="8196" width="11.21875" style="3" customWidth="1"/>
    <col min="8197" max="8197" width="11.77734375" style="3" customWidth="1"/>
    <col min="8198" max="8198" width="11.21875" style="3" customWidth="1"/>
    <col min="8199" max="8207" width="9.109375" style="3" customWidth="1"/>
    <col min="8208" max="8208" width="10.77734375" style="3" customWidth="1"/>
    <col min="8209" max="8209" width="12.88671875" style="3" customWidth="1"/>
    <col min="8210" max="8210" width="10.5546875" style="3" customWidth="1"/>
    <col min="8211" max="8449" width="9.109375" style="3"/>
    <col min="8450" max="8450" width="9.109375" style="3" customWidth="1"/>
    <col min="8451" max="8451" width="23.5546875" style="3" customWidth="1"/>
    <col min="8452" max="8452" width="11.21875" style="3" customWidth="1"/>
    <col min="8453" max="8453" width="11.77734375" style="3" customWidth="1"/>
    <col min="8454" max="8454" width="11.21875" style="3" customWidth="1"/>
    <col min="8455" max="8463" width="9.109375" style="3" customWidth="1"/>
    <col min="8464" max="8464" width="10.77734375" style="3" customWidth="1"/>
    <col min="8465" max="8465" width="12.88671875" style="3" customWidth="1"/>
    <col min="8466" max="8466" width="10.5546875" style="3" customWidth="1"/>
    <col min="8467" max="8705" width="9.109375" style="3"/>
    <col min="8706" max="8706" width="9.109375" style="3" customWidth="1"/>
    <col min="8707" max="8707" width="23.5546875" style="3" customWidth="1"/>
    <col min="8708" max="8708" width="11.21875" style="3" customWidth="1"/>
    <col min="8709" max="8709" width="11.77734375" style="3" customWidth="1"/>
    <col min="8710" max="8710" width="11.21875" style="3" customWidth="1"/>
    <col min="8711" max="8719" width="9.109375" style="3" customWidth="1"/>
    <col min="8720" max="8720" width="10.77734375" style="3" customWidth="1"/>
    <col min="8721" max="8721" width="12.88671875" style="3" customWidth="1"/>
    <col min="8722" max="8722" width="10.5546875" style="3" customWidth="1"/>
    <col min="8723" max="8961" width="9.109375" style="3"/>
    <col min="8962" max="8962" width="9.109375" style="3" customWidth="1"/>
    <col min="8963" max="8963" width="23.5546875" style="3" customWidth="1"/>
    <col min="8964" max="8964" width="11.21875" style="3" customWidth="1"/>
    <col min="8965" max="8965" width="11.77734375" style="3" customWidth="1"/>
    <col min="8966" max="8966" width="11.21875" style="3" customWidth="1"/>
    <col min="8967" max="8975" width="9.109375" style="3" customWidth="1"/>
    <col min="8976" max="8976" width="10.77734375" style="3" customWidth="1"/>
    <col min="8977" max="8977" width="12.88671875" style="3" customWidth="1"/>
    <col min="8978" max="8978" width="10.5546875" style="3" customWidth="1"/>
    <col min="8979" max="9217" width="9.109375" style="3"/>
    <col min="9218" max="9218" width="9.109375" style="3" customWidth="1"/>
    <col min="9219" max="9219" width="23.5546875" style="3" customWidth="1"/>
    <col min="9220" max="9220" width="11.21875" style="3" customWidth="1"/>
    <col min="9221" max="9221" width="11.77734375" style="3" customWidth="1"/>
    <col min="9222" max="9222" width="11.21875" style="3" customWidth="1"/>
    <col min="9223" max="9231" width="9.109375" style="3" customWidth="1"/>
    <col min="9232" max="9232" width="10.77734375" style="3" customWidth="1"/>
    <col min="9233" max="9233" width="12.88671875" style="3" customWidth="1"/>
    <col min="9234" max="9234" width="10.5546875" style="3" customWidth="1"/>
    <col min="9235" max="9473" width="9.109375" style="3"/>
    <col min="9474" max="9474" width="9.109375" style="3" customWidth="1"/>
    <col min="9475" max="9475" width="23.5546875" style="3" customWidth="1"/>
    <col min="9476" max="9476" width="11.21875" style="3" customWidth="1"/>
    <col min="9477" max="9477" width="11.77734375" style="3" customWidth="1"/>
    <col min="9478" max="9478" width="11.21875" style="3" customWidth="1"/>
    <col min="9479" max="9487" width="9.109375" style="3" customWidth="1"/>
    <col min="9488" max="9488" width="10.77734375" style="3" customWidth="1"/>
    <col min="9489" max="9489" width="12.88671875" style="3" customWidth="1"/>
    <col min="9490" max="9490" width="10.5546875" style="3" customWidth="1"/>
    <col min="9491" max="9729" width="9.109375" style="3"/>
    <col min="9730" max="9730" width="9.109375" style="3" customWidth="1"/>
    <col min="9731" max="9731" width="23.5546875" style="3" customWidth="1"/>
    <col min="9732" max="9732" width="11.21875" style="3" customWidth="1"/>
    <col min="9733" max="9733" width="11.77734375" style="3" customWidth="1"/>
    <col min="9734" max="9734" width="11.21875" style="3" customWidth="1"/>
    <col min="9735" max="9743" width="9.109375" style="3" customWidth="1"/>
    <col min="9744" max="9744" width="10.77734375" style="3" customWidth="1"/>
    <col min="9745" max="9745" width="12.88671875" style="3" customWidth="1"/>
    <col min="9746" max="9746" width="10.5546875" style="3" customWidth="1"/>
    <col min="9747" max="9985" width="9.109375" style="3"/>
    <col min="9986" max="9986" width="9.109375" style="3" customWidth="1"/>
    <col min="9987" max="9987" width="23.5546875" style="3" customWidth="1"/>
    <col min="9988" max="9988" width="11.21875" style="3" customWidth="1"/>
    <col min="9989" max="9989" width="11.77734375" style="3" customWidth="1"/>
    <col min="9990" max="9990" width="11.21875" style="3" customWidth="1"/>
    <col min="9991" max="9999" width="9.109375" style="3" customWidth="1"/>
    <col min="10000" max="10000" width="10.77734375" style="3" customWidth="1"/>
    <col min="10001" max="10001" width="12.88671875" style="3" customWidth="1"/>
    <col min="10002" max="10002" width="10.5546875" style="3" customWidth="1"/>
    <col min="10003" max="10241" width="9.109375" style="3"/>
    <col min="10242" max="10242" width="9.109375" style="3" customWidth="1"/>
    <col min="10243" max="10243" width="23.5546875" style="3" customWidth="1"/>
    <col min="10244" max="10244" width="11.21875" style="3" customWidth="1"/>
    <col min="10245" max="10245" width="11.77734375" style="3" customWidth="1"/>
    <col min="10246" max="10246" width="11.21875" style="3" customWidth="1"/>
    <col min="10247" max="10255" width="9.109375" style="3" customWidth="1"/>
    <col min="10256" max="10256" width="10.77734375" style="3" customWidth="1"/>
    <col min="10257" max="10257" width="12.88671875" style="3" customWidth="1"/>
    <col min="10258" max="10258" width="10.5546875" style="3" customWidth="1"/>
    <col min="10259" max="10497" width="9.109375" style="3"/>
    <col min="10498" max="10498" width="9.109375" style="3" customWidth="1"/>
    <col min="10499" max="10499" width="23.5546875" style="3" customWidth="1"/>
    <col min="10500" max="10500" width="11.21875" style="3" customWidth="1"/>
    <col min="10501" max="10501" width="11.77734375" style="3" customWidth="1"/>
    <col min="10502" max="10502" width="11.21875" style="3" customWidth="1"/>
    <col min="10503" max="10511" width="9.109375" style="3" customWidth="1"/>
    <col min="10512" max="10512" width="10.77734375" style="3" customWidth="1"/>
    <col min="10513" max="10513" width="12.88671875" style="3" customWidth="1"/>
    <col min="10514" max="10514" width="10.5546875" style="3" customWidth="1"/>
    <col min="10515" max="10753" width="9.109375" style="3"/>
    <col min="10754" max="10754" width="9.109375" style="3" customWidth="1"/>
    <col min="10755" max="10755" width="23.5546875" style="3" customWidth="1"/>
    <col min="10756" max="10756" width="11.21875" style="3" customWidth="1"/>
    <col min="10757" max="10757" width="11.77734375" style="3" customWidth="1"/>
    <col min="10758" max="10758" width="11.21875" style="3" customWidth="1"/>
    <col min="10759" max="10767" width="9.109375" style="3" customWidth="1"/>
    <col min="10768" max="10768" width="10.77734375" style="3" customWidth="1"/>
    <col min="10769" max="10769" width="12.88671875" style="3" customWidth="1"/>
    <col min="10770" max="10770" width="10.5546875" style="3" customWidth="1"/>
    <col min="10771" max="11009" width="9.109375" style="3"/>
    <col min="11010" max="11010" width="9.109375" style="3" customWidth="1"/>
    <col min="11011" max="11011" width="23.5546875" style="3" customWidth="1"/>
    <col min="11012" max="11012" width="11.21875" style="3" customWidth="1"/>
    <col min="11013" max="11013" width="11.77734375" style="3" customWidth="1"/>
    <col min="11014" max="11014" width="11.21875" style="3" customWidth="1"/>
    <col min="11015" max="11023" width="9.109375" style="3" customWidth="1"/>
    <col min="11024" max="11024" width="10.77734375" style="3" customWidth="1"/>
    <col min="11025" max="11025" width="12.88671875" style="3" customWidth="1"/>
    <col min="11026" max="11026" width="10.5546875" style="3" customWidth="1"/>
    <col min="11027" max="11265" width="9.109375" style="3"/>
    <col min="11266" max="11266" width="9.109375" style="3" customWidth="1"/>
    <col min="11267" max="11267" width="23.5546875" style="3" customWidth="1"/>
    <col min="11268" max="11268" width="11.21875" style="3" customWidth="1"/>
    <col min="11269" max="11269" width="11.77734375" style="3" customWidth="1"/>
    <col min="11270" max="11270" width="11.21875" style="3" customWidth="1"/>
    <col min="11271" max="11279" width="9.109375" style="3" customWidth="1"/>
    <col min="11280" max="11280" width="10.77734375" style="3" customWidth="1"/>
    <col min="11281" max="11281" width="12.88671875" style="3" customWidth="1"/>
    <col min="11282" max="11282" width="10.5546875" style="3" customWidth="1"/>
    <col min="11283" max="11521" width="9.109375" style="3"/>
    <col min="11522" max="11522" width="9.109375" style="3" customWidth="1"/>
    <col min="11523" max="11523" width="23.5546875" style="3" customWidth="1"/>
    <col min="11524" max="11524" width="11.21875" style="3" customWidth="1"/>
    <col min="11525" max="11525" width="11.77734375" style="3" customWidth="1"/>
    <col min="11526" max="11526" width="11.21875" style="3" customWidth="1"/>
    <col min="11527" max="11535" width="9.109375" style="3" customWidth="1"/>
    <col min="11536" max="11536" width="10.77734375" style="3" customWidth="1"/>
    <col min="11537" max="11537" width="12.88671875" style="3" customWidth="1"/>
    <col min="11538" max="11538" width="10.5546875" style="3" customWidth="1"/>
    <col min="11539" max="11777" width="9.109375" style="3"/>
    <col min="11778" max="11778" width="9.109375" style="3" customWidth="1"/>
    <col min="11779" max="11779" width="23.5546875" style="3" customWidth="1"/>
    <col min="11780" max="11780" width="11.21875" style="3" customWidth="1"/>
    <col min="11781" max="11781" width="11.77734375" style="3" customWidth="1"/>
    <col min="11782" max="11782" width="11.21875" style="3" customWidth="1"/>
    <col min="11783" max="11791" width="9.109375" style="3" customWidth="1"/>
    <col min="11792" max="11792" width="10.77734375" style="3" customWidth="1"/>
    <col min="11793" max="11793" width="12.88671875" style="3" customWidth="1"/>
    <col min="11794" max="11794" width="10.5546875" style="3" customWidth="1"/>
    <col min="11795" max="12033" width="9.109375" style="3"/>
    <col min="12034" max="12034" width="9.109375" style="3" customWidth="1"/>
    <col min="12035" max="12035" width="23.5546875" style="3" customWidth="1"/>
    <col min="12036" max="12036" width="11.21875" style="3" customWidth="1"/>
    <col min="12037" max="12037" width="11.77734375" style="3" customWidth="1"/>
    <col min="12038" max="12038" width="11.21875" style="3" customWidth="1"/>
    <col min="12039" max="12047" width="9.109375" style="3" customWidth="1"/>
    <col min="12048" max="12048" width="10.77734375" style="3" customWidth="1"/>
    <col min="12049" max="12049" width="12.88671875" style="3" customWidth="1"/>
    <col min="12050" max="12050" width="10.5546875" style="3" customWidth="1"/>
    <col min="12051" max="12289" width="9.109375" style="3"/>
    <col min="12290" max="12290" width="9.109375" style="3" customWidth="1"/>
    <col min="12291" max="12291" width="23.5546875" style="3" customWidth="1"/>
    <col min="12292" max="12292" width="11.21875" style="3" customWidth="1"/>
    <col min="12293" max="12293" width="11.77734375" style="3" customWidth="1"/>
    <col min="12294" max="12294" width="11.21875" style="3" customWidth="1"/>
    <col min="12295" max="12303" width="9.109375" style="3" customWidth="1"/>
    <col min="12304" max="12304" width="10.77734375" style="3" customWidth="1"/>
    <col min="12305" max="12305" width="12.88671875" style="3" customWidth="1"/>
    <col min="12306" max="12306" width="10.5546875" style="3" customWidth="1"/>
    <col min="12307" max="12545" width="9.109375" style="3"/>
    <col min="12546" max="12546" width="9.109375" style="3" customWidth="1"/>
    <col min="12547" max="12547" width="23.5546875" style="3" customWidth="1"/>
    <col min="12548" max="12548" width="11.21875" style="3" customWidth="1"/>
    <col min="12549" max="12549" width="11.77734375" style="3" customWidth="1"/>
    <col min="12550" max="12550" width="11.21875" style="3" customWidth="1"/>
    <col min="12551" max="12559" width="9.109375" style="3" customWidth="1"/>
    <col min="12560" max="12560" width="10.77734375" style="3" customWidth="1"/>
    <col min="12561" max="12561" width="12.88671875" style="3" customWidth="1"/>
    <col min="12562" max="12562" width="10.5546875" style="3" customWidth="1"/>
    <col min="12563" max="12801" width="9.109375" style="3"/>
    <col min="12802" max="12802" width="9.109375" style="3" customWidth="1"/>
    <col min="12803" max="12803" width="23.5546875" style="3" customWidth="1"/>
    <col min="12804" max="12804" width="11.21875" style="3" customWidth="1"/>
    <col min="12805" max="12805" width="11.77734375" style="3" customWidth="1"/>
    <col min="12806" max="12806" width="11.21875" style="3" customWidth="1"/>
    <col min="12807" max="12815" width="9.109375" style="3" customWidth="1"/>
    <col min="12816" max="12816" width="10.77734375" style="3" customWidth="1"/>
    <col min="12817" max="12817" width="12.88671875" style="3" customWidth="1"/>
    <col min="12818" max="12818" width="10.5546875" style="3" customWidth="1"/>
    <col min="12819" max="13057" width="9.109375" style="3"/>
    <col min="13058" max="13058" width="9.109375" style="3" customWidth="1"/>
    <col min="13059" max="13059" width="23.5546875" style="3" customWidth="1"/>
    <col min="13060" max="13060" width="11.21875" style="3" customWidth="1"/>
    <col min="13061" max="13061" width="11.77734375" style="3" customWidth="1"/>
    <col min="13062" max="13062" width="11.21875" style="3" customWidth="1"/>
    <col min="13063" max="13071" width="9.109375" style="3" customWidth="1"/>
    <col min="13072" max="13072" width="10.77734375" style="3" customWidth="1"/>
    <col min="13073" max="13073" width="12.88671875" style="3" customWidth="1"/>
    <col min="13074" max="13074" width="10.5546875" style="3" customWidth="1"/>
    <col min="13075" max="13313" width="9.109375" style="3"/>
    <col min="13314" max="13314" width="9.109375" style="3" customWidth="1"/>
    <col min="13315" max="13315" width="23.5546875" style="3" customWidth="1"/>
    <col min="13316" max="13316" width="11.21875" style="3" customWidth="1"/>
    <col min="13317" max="13317" width="11.77734375" style="3" customWidth="1"/>
    <col min="13318" max="13318" width="11.21875" style="3" customWidth="1"/>
    <col min="13319" max="13327" width="9.109375" style="3" customWidth="1"/>
    <col min="13328" max="13328" width="10.77734375" style="3" customWidth="1"/>
    <col min="13329" max="13329" width="12.88671875" style="3" customWidth="1"/>
    <col min="13330" max="13330" width="10.5546875" style="3" customWidth="1"/>
    <col min="13331" max="13569" width="9.109375" style="3"/>
    <col min="13570" max="13570" width="9.109375" style="3" customWidth="1"/>
    <col min="13571" max="13571" width="23.5546875" style="3" customWidth="1"/>
    <col min="13572" max="13572" width="11.21875" style="3" customWidth="1"/>
    <col min="13573" max="13573" width="11.77734375" style="3" customWidth="1"/>
    <col min="13574" max="13574" width="11.21875" style="3" customWidth="1"/>
    <col min="13575" max="13583" width="9.109375" style="3" customWidth="1"/>
    <col min="13584" max="13584" width="10.77734375" style="3" customWidth="1"/>
    <col min="13585" max="13585" width="12.88671875" style="3" customWidth="1"/>
    <col min="13586" max="13586" width="10.5546875" style="3" customWidth="1"/>
    <col min="13587" max="13825" width="9.109375" style="3"/>
    <col min="13826" max="13826" width="9.109375" style="3" customWidth="1"/>
    <col min="13827" max="13827" width="23.5546875" style="3" customWidth="1"/>
    <col min="13828" max="13828" width="11.21875" style="3" customWidth="1"/>
    <col min="13829" max="13829" width="11.77734375" style="3" customWidth="1"/>
    <col min="13830" max="13830" width="11.21875" style="3" customWidth="1"/>
    <col min="13831" max="13839" width="9.109375" style="3" customWidth="1"/>
    <col min="13840" max="13840" width="10.77734375" style="3" customWidth="1"/>
    <col min="13841" max="13841" width="12.88671875" style="3" customWidth="1"/>
    <col min="13842" max="13842" width="10.5546875" style="3" customWidth="1"/>
    <col min="13843" max="14081" width="9.109375" style="3"/>
    <col min="14082" max="14082" width="9.109375" style="3" customWidth="1"/>
    <col min="14083" max="14083" width="23.5546875" style="3" customWidth="1"/>
    <col min="14084" max="14084" width="11.21875" style="3" customWidth="1"/>
    <col min="14085" max="14085" width="11.77734375" style="3" customWidth="1"/>
    <col min="14086" max="14086" width="11.21875" style="3" customWidth="1"/>
    <col min="14087" max="14095" width="9.109375" style="3" customWidth="1"/>
    <col min="14096" max="14096" width="10.77734375" style="3" customWidth="1"/>
    <col min="14097" max="14097" width="12.88671875" style="3" customWidth="1"/>
    <col min="14098" max="14098" width="10.5546875" style="3" customWidth="1"/>
    <col min="14099" max="14337" width="9.109375" style="3"/>
    <col min="14338" max="14338" width="9.109375" style="3" customWidth="1"/>
    <col min="14339" max="14339" width="23.5546875" style="3" customWidth="1"/>
    <col min="14340" max="14340" width="11.21875" style="3" customWidth="1"/>
    <col min="14341" max="14341" width="11.77734375" style="3" customWidth="1"/>
    <col min="14342" max="14342" width="11.21875" style="3" customWidth="1"/>
    <col min="14343" max="14351" width="9.109375" style="3" customWidth="1"/>
    <col min="14352" max="14352" width="10.77734375" style="3" customWidth="1"/>
    <col min="14353" max="14353" width="12.88671875" style="3" customWidth="1"/>
    <col min="14354" max="14354" width="10.5546875" style="3" customWidth="1"/>
    <col min="14355" max="14593" width="9.109375" style="3"/>
    <col min="14594" max="14594" width="9.109375" style="3" customWidth="1"/>
    <col min="14595" max="14595" width="23.5546875" style="3" customWidth="1"/>
    <col min="14596" max="14596" width="11.21875" style="3" customWidth="1"/>
    <col min="14597" max="14597" width="11.77734375" style="3" customWidth="1"/>
    <col min="14598" max="14598" width="11.21875" style="3" customWidth="1"/>
    <col min="14599" max="14607" width="9.109375" style="3" customWidth="1"/>
    <col min="14608" max="14608" width="10.77734375" style="3" customWidth="1"/>
    <col min="14609" max="14609" width="12.88671875" style="3" customWidth="1"/>
    <col min="14610" max="14610" width="10.5546875" style="3" customWidth="1"/>
    <col min="14611" max="14849" width="9.109375" style="3"/>
    <col min="14850" max="14850" width="9.109375" style="3" customWidth="1"/>
    <col min="14851" max="14851" width="23.5546875" style="3" customWidth="1"/>
    <col min="14852" max="14852" width="11.21875" style="3" customWidth="1"/>
    <col min="14853" max="14853" width="11.77734375" style="3" customWidth="1"/>
    <col min="14854" max="14854" width="11.21875" style="3" customWidth="1"/>
    <col min="14855" max="14863" width="9.109375" style="3" customWidth="1"/>
    <col min="14864" max="14864" width="10.77734375" style="3" customWidth="1"/>
    <col min="14865" max="14865" width="12.88671875" style="3" customWidth="1"/>
    <col min="14866" max="14866" width="10.5546875" style="3" customWidth="1"/>
    <col min="14867" max="15105" width="9.109375" style="3"/>
    <col min="15106" max="15106" width="9.109375" style="3" customWidth="1"/>
    <col min="15107" max="15107" width="23.5546875" style="3" customWidth="1"/>
    <col min="15108" max="15108" width="11.21875" style="3" customWidth="1"/>
    <col min="15109" max="15109" width="11.77734375" style="3" customWidth="1"/>
    <col min="15110" max="15110" width="11.21875" style="3" customWidth="1"/>
    <col min="15111" max="15119" width="9.109375" style="3" customWidth="1"/>
    <col min="15120" max="15120" width="10.77734375" style="3" customWidth="1"/>
    <col min="15121" max="15121" width="12.88671875" style="3" customWidth="1"/>
    <col min="15122" max="15122" width="10.5546875" style="3" customWidth="1"/>
    <col min="15123" max="15361" width="9.109375" style="3"/>
    <col min="15362" max="15362" width="9.109375" style="3" customWidth="1"/>
    <col min="15363" max="15363" width="23.5546875" style="3" customWidth="1"/>
    <col min="15364" max="15364" width="11.21875" style="3" customWidth="1"/>
    <col min="15365" max="15365" width="11.77734375" style="3" customWidth="1"/>
    <col min="15366" max="15366" width="11.21875" style="3" customWidth="1"/>
    <col min="15367" max="15375" width="9.109375" style="3" customWidth="1"/>
    <col min="15376" max="15376" width="10.77734375" style="3" customWidth="1"/>
    <col min="15377" max="15377" width="12.88671875" style="3" customWidth="1"/>
    <col min="15378" max="15378" width="10.5546875" style="3" customWidth="1"/>
    <col min="15379" max="15617" width="9.109375" style="3"/>
    <col min="15618" max="15618" width="9.109375" style="3" customWidth="1"/>
    <col min="15619" max="15619" width="23.5546875" style="3" customWidth="1"/>
    <col min="15620" max="15620" width="11.21875" style="3" customWidth="1"/>
    <col min="15621" max="15621" width="11.77734375" style="3" customWidth="1"/>
    <col min="15622" max="15622" width="11.21875" style="3" customWidth="1"/>
    <col min="15623" max="15631" width="9.109375" style="3" customWidth="1"/>
    <col min="15632" max="15632" width="10.77734375" style="3" customWidth="1"/>
    <col min="15633" max="15633" width="12.88671875" style="3" customWidth="1"/>
    <col min="15634" max="15634" width="10.5546875" style="3" customWidth="1"/>
    <col min="15635" max="15873" width="9.109375" style="3"/>
    <col min="15874" max="15874" width="9.109375" style="3" customWidth="1"/>
    <col min="15875" max="15875" width="23.5546875" style="3" customWidth="1"/>
    <col min="15876" max="15876" width="11.21875" style="3" customWidth="1"/>
    <col min="15877" max="15877" width="11.77734375" style="3" customWidth="1"/>
    <col min="15878" max="15878" width="11.21875" style="3" customWidth="1"/>
    <col min="15879" max="15887" width="9.109375" style="3" customWidth="1"/>
    <col min="15888" max="15888" width="10.77734375" style="3" customWidth="1"/>
    <col min="15889" max="15889" width="12.88671875" style="3" customWidth="1"/>
    <col min="15890" max="15890" width="10.5546875" style="3" customWidth="1"/>
    <col min="15891" max="16129" width="9.109375" style="3"/>
    <col min="16130" max="16130" width="9.109375" style="3" customWidth="1"/>
    <col min="16131" max="16131" width="23.5546875" style="3" customWidth="1"/>
    <col min="16132" max="16132" width="11.21875" style="3" customWidth="1"/>
    <col min="16133" max="16133" width="11.77734375" style="3" customWidth="1"/>
    <col min="16134" max="16134" width="11.21875" style="3" customWidth="1"/>
    <col min="16135" max="16143" width="9.109375" style="3" customWidth="1"/>
    <col min="16144" max="16144" width="10.77734375" style="3" customWidth="1"/>
    <col min="16145" max="16145" width="12.88671875" style="3" customWidth="1"/>
    <col min="16146" max="16146" width="10.5546875" style="3" customWidth="1"/>
    <col min="16147" max="16384" width="9.109375" style="3"/>
  </cols>
  <sheetData>
    <row r="1" spans="1:36" s="575" customFormat="1" ht="26.25" customHeight="1" x14ac:dyDescent="0.25">
      <c r="A1" s="583"/>
      <c r="G1" s="576"/>
    </row>
    <row r="2" spans="1:36" ht="50.1" customHeight="1" x14ac:dyDescent="0.25">
      <c r="A2" s="573"/>
      <c r="B2" s="1374" t="s">
        <v>717</v>
      </c>
      <c r="C2" s="1374"/>
      <c r="D2" s="1374"/>
      <c r="E2" s="1374"/>
      <c r="F2" s="1374"/>
      <c r="G2" s="1374"/>
      <c r="H2" s="1374"/>
      <c r="I2" s="1374"/>
      <c r="J2" s="573"/>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7"/>
    </row>
    <row r="3" spans="1:36" ht="18" x14ac:dyDescent="0.35">
      <c r="A3" s="507" t="s">
        <v>304</v>
      </c>
      <c r="B3" s="467" t="s">
        <v>69</v>
      </c>
      <c r="C3" s="466"/>
      <c r="D3" s="466"/>
      <c r="E3" s="466"/>
      <c r="F3" s="7"/>
      <c r="G3" s="7"/>
      <c r="H3" s="7"/>
      <c r="I3" s="7"/>
      <c r="J3" s="7"/>
      <c r="K3" s="7"/>
      <c r="L3" s="7"/>
      <c r="M3" s="7"/>
      <c r="N3" s="7"/>
      <c r="O3" s="7"/>
      <c r="P3" s="7"/>
      <c r="Q3" s="7"/>
      <c r="R3" s="7"/>
      <c r="S3" s="7"/>
      <c r="T3" s="7"/>
      <c r="U3" s="7"/>
      <c r="V3" s="7"/>
      <c r="W3" s="7"/>
      <c r="X3" s="7"/>
      <c r="Y3" s="7"/>
      <c r="Z3" s="7"/>
      <c r="AA3" s="7"/>
      <c r="AB3" s="7"/>
      <c r="AC3" s="7"/>
      <c r="AD3" s="7"/>
      <c r="AE3" s="7"/>
      <c r="AF3" s="462"/>
      <c r="AG3" s="462"/>
      <c r="AH3" s="462"/>
      <c r="AI3" s="462"/>
      <c r="AJ3" s="33"/>
    </row>
    <row r="4" spans="1:36" hidden="1" outlineLevel="1" x14ac:dyDescent="0.25">
      <c r="A4" s="462"/>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33"/>
    </row>
    <row r="5" spans="1:36" hidden="1" outlineLevel="1" x14ac:dyDescent="0.25">
      <c r="A5" s="462"/>
      <c r="B5" s="462" t="s">
        <v>61</v>
      </c>
      <c r="C5" s="47">
        <f>E31</f>
        <v>1510000</v>
      </c>
      <c r="D5" s="462" t="s">
        <v>70</v>
      </c>
      <c r="E5" s="254"/>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33"/>
    </row>
    <row r="6" spans="1:36" ht="15.6" hidden="1" outlineLevel="1" x14ac:dyDescent="0.3">
      <c r="A6" s="462"/>
      <c r="B6" s="462" t="s">
        <v>71</v>
      </c>
      <c r="C6" s="462">
        <v>0.06</v>
      </c>
      <c r="D6" s="48"/>
      <c r="E6" s="20" t="s">
        <v>471</v>
      </c>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33"/>
    </row>
    <row r="7" spans="1:36" ht="14.4" hidden="1" outlineLevel="1" x14ac:dyDescent="0.3">
      <c r="A7" s="462"/>
      <c r="B7" s="462" t="s">
        <v>72</v>
      </c>
      <c r="C7" s="462">
        <v>20</v>
      </c>
      <c r="D7" s="462" t="s">
        <v>73</v>
      </c>
      <c r="E7" s="8" t="s">
        <v>74</v>
      </c>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33"/>
    </row>
    <row r="8" spans="1:36" hidden="1" outlineLevel="1" x14ac:dyDescent="0.25">
      <c r="A8" s="462"/>
      <c r="B8" s="462" t="s">
        <v>75</v>
      </c>
      <c r="C8" s="47">
        <f>L62</f>
        <v>7000000</v>
      </c>
      <c r="D8" s="462" t="s">
        <v>76</v>
      </c>
      <c r="E8" s="462"/>
      <c r="F8" s="462"/>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33"/>
    </row>
    <row r="9" spans="1:36" hidden="1" outlineLevel="1" x14ac:dyDescent="0.25">
      <c r="A9" s="462"/>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33"/>
    </row>
    <row r="10" spans="1:36" hidden="1" outlineLevel="1" x14ac:dyDescent="0.25">
      <c r="A10" s="462"/>
      <c r="B10" s="462" t="s">
        <v>77</v>
      </c>
      <c r="C10" s="47">
        <f>(C5*(1-POWER(1+C6,-C7)))/C6-C8</f>
        <v>10319581.040033545</v>
      </c>
      <c r="D10" s="462" t="s">
        <v>76</v>
      </c>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33"/>
    </row>
    <row r="11" spans="1:36" hidden="1" outlineLevel="1" x14ac:dyDescent="0.25">
      <c r="A11" s="462"/>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33"/>
    </row>
    <row r="12" spans="1:36" hidden="1" outlineLevel="1" x14ac:dyDescent="0.25">
      <c r="A12" s="462"/>
      <c r="B12" s="462" t="s">
        <v>78</v>
      </c>
      <c r="C12" s="49">
        <f>LN(1/(1-(C8*C6/C5)))/LN(1+C6)</f>
        <v>5.5935826683470973</v>
      </c>
      <c r="D12" s="462" t="s">
        <v>73</v>
      </c>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33"/>
    </row>
    <row r="13" spans="1:36" hidden="1" outlineLevel="1" x14ac:dyDescent="0.25">
      <c r="A13" s="462"/>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33"/>
    </row>
    <row r="14" spans="1:36" hidden="1" outlineLevel="1" x14ac:dyDescent="0.25">
      <c r="A14" s="462"/>
      <c r="B14" s="462" t="s">
        <v>79</v>
      </c>
      <c r="C14" s="462">
        <v>0.05</v>
      </c>
      <c r="D14" s="462">
        <v>0.1</v>
      </c>
      <c r="E14" s="462">
        <v>0.15</v>
      </c>
      <c r="F14" s="462">
        <v>0.2</v>
      </c>
      <c r="G14" s="462">
        <v>0.23499999999999999</v>
      </c>
      <c r="H14" s="462">
        <v>0.28000000000000003</v>
      </c>
      <c r="I14" s="462">
        <v>0.35</v>
      </c>
      <c r="J14" s="462">
        <v>0.37</v>
      </c>
      <c r="K14" s="462">
        <v>0.45</v>
      </c>
      <c r="L14" s="462">
        <v>0.46300000000000002</v>
      </c>
      <c r="M14" s="462">
        <v>0.55000000000000004</v>
      </c>
      <c r="N14" s="462">
        <v>0.6</v>
      </c>
      <c r="O14" s="462">
        <v>0.65</v>
      </c>
      <c r="P14" s="462">
        <v>0.7</v>
      </c>
      <c r="Q14" s="462">
        <v>0.75</v>
      </c>
      <c r="R14" s="462">
        <v>0.8</v>
      </c>
      <c r="S14" s="462">
        <v>0.85</v>
      </c>
      <c r="T14" s="462">
        <v>0.9</v>
      </c>
      <c r="U14" s="462">
        <v>0.95</v>
      </c>
      <c r="V14" s="462">
        <v>1</v>
      </c>
      <c r="W14" s="462">
        <v>1.1000000000000001</v>
      </c>
      <c r="X14" s="462">
        <v>1.1499999999999999</v>
      </c>
      <c r="Y14" s="462">
        <v>1.2</v>
      </c>
      <c r="Z14" s="462">
        <v>1.25</v>
      </c>
      <c r="AA14" s="462">
        <v>1.3</v>
      </c>
      <c r="AB14" s="462">
        <v>1.35</v>
      </c>
      <c r="AC14" s="462">
        <v>1.4</v>
      </c>
      <c r="AD14" s="462">
        <v>1.45</v>
      </c>
      <c r="AE14" s="462">
        <v>1.5</v>
      </c>
      <c r="AF14" s="462"/>
      <c r="AG14" s="462"/>
      <c r="AH14" s="462"/>
      <c r="AI14" s="462"/>
      <c r="AJ14" s="33"/>
    </row>
    <row r="15" spans="1:36" hidden="1" outlineLevel="1" x14ac:dyDescent="0.25">
      <c r="A15" s="462"/>
      <c r="B15" s="462" t="s">
        <v>80</v>
      </c>
      <c r="C15" s="462">
        <f>(C5*(1-POWER(1+C14,-C7)))/C14-C8</f>
        <v>11817937.617235381</v>
      </c>
      <c r="D15" s="462">
        <f>(C5*(1-POWER(1+D14,-C7)))/D14-C8</f>
        <v>5855481.2168354318</v>
      </c>
      <c r="E15" s="462">
        <f>(C5*(1-POWER(1+E14,-C7)))/E14-C8</f>
        <v>2451590.5253317654</v>
      </c>
      <c r="F15" s="462">
        <f>(C5*(1-POWER(1+F14,-C7)))/F14-C8</f>
        <v>353065.39755035378</v>
      </c>
      <c r="G15" s="462">
        <f>(C5*(1-POWER(1+G14,-C7)))/G14-C8</f>
        <v>-668780.73190579657</v>
      </c>
      <c r="H15" s="462">
        <f>(C5*(1-POWER(1+H14,-C7)))/H14-C8</f>
        <v>-1645834.7095978148</v>
      </c>
      <c r="I15" s="462">
        <f>(C5*(1-POWER(1+I14,-C7)))/I14-C8</f>
        <v>-2696385.9838730684</v>
      </c>
      <c r="J15" s="462">
        <f>(C5*(1-POWER(1+J14,-C7)))/J14-C8</f>
        <v>-2926441.4480824298</v>
      </c>
      <c r="K15" s="462">
        <f>(C5*(1-POWER(1+K14,-C7)))/K14-C8</f>
        <v>-3646432.3895548182</v>
      </c>
      <c r="L15" s="462">
        <f>(C5*(1-POWER(1+L14,-C7)))/L14-C8</f>
        <v>-3740277.1604615003</v>
      </c>
      <c r="M15" s="462">
        <f>(C5*(1-POWER(1+M14,-C7)))/M14-C8</f>
        <v>-4254973.9836214026</v>
      </c>
      <c r="N15" s="462">
        <f>(C5*(1-POWER(1+N14,-C7)))/N14-C8</f>
        <v>-4483541.5071208254</v>
      </c>
      <c r="O15" s="462">
        <f>(C5*(1-POWER(1+O14,-C7)))/O14-C8</f>
        <v>-4677026.9217116321</v>
      </c>
      <c r="P15" s="462">
        <f>(C5*(1-POWER(1+P14,-C7)))/P14-C8</f>
        <v>-4842910.2191375345</v>
      </c>
      <c r="Q15" s="462">
        <f>(C5*(1-POWER(1+Q14,-C7)))/Q14-C8</f>
        <v>-4986694.409748964</v>
      </c>
      <c r="R15" s="462">
        <f>(C5*(1-POWER(1+R14,-C7)))/R14-C8</f>
        <v>-5112514.8059697673</v>
      </c>
      <c r="S15" s="462">
        <f>(C5*(1-POWER(1+S14,-C7)))/S14-C8</f>
        <v>-5223537.4678388303</v>
      </c>
      <c r="T15" s="462">
        <f>(C5*(1-POWER(1+T14,-C7)))/T14-C8</f>
        <v>-5322226.6855873792</v>
      </c>
      <c r="U15" s="462">
        <f>(C5*(1-POWER(1+U14,-C7)))/U14-C8</f>
        <v>-5410528.8309233962</v>
      </c>
      <c r="V15" s="462">
        <f>(C5*(1-POWER(1+V14,-C7)))/V14-C8</f>
        <v>-5490001.4400482178</v>
      </c>
      <c r="W15" s="462">
        <f>(C5*(1-POWER(1+W14,-C7)))/W14-C8</f>
        <v>-5627273.2206718437</v>
      </c>
      <c r="X15" s="462">
        <f>(C5*(1-POWER(1+X14,-C7)))/X14-C8</f>
        <v>-5686956.8165272037</v>
      </c>
      <c r="Y15" s="462">
        <f>(C5*(1-POWER(1+Y14,-C7)))/Y14-C8</f>
        <v>-5741666.8450449929</v>
      </c>
      <c r="Z15" s="462">
        <f>(C5*(1-POWER(1+Z14,-C7)))/Z14-C8</f>
        <v>-5792000.1092487741</v>
      </c>
      <c r="AA15" s="462">
        <f>(C5*(1-POWER(1+AA14,-C7)))/AA14-C8</f>
        <v>-5838461.6061441135</v>
      </c>
      <c r="AB15" s="462">
        <f>(C5*(1-POWER(1+AB14,-C7)))/AB14-C8</f>
        <v>-5881481.5238736793</v>
      </c>
      <c r="AC15" s="462">
        <f>(C5*(1-POWER(1+AC14,-C7)))/AC14-C8</f>
        <v>-5921428.5982587822</v>
      </c>
      <c r="AD15" s="462">
        <f>(C5*(1-POWER(1+AD14,-C7)))/AD14-C8</f>
        <v>-5958620.706806086</v>
      </c>
      <c r="AE15" s="462">
        <f>(C5*(1-POWER(1+AE14,-C7)))/AE14-C8</f>
        <v>-5993333.3444017507</v>
      </c>
      <c r="AF15" s="462"/>
      <c r="AG15" s="462"/>
      <c r="AH15" s="462"/>
      <c r="AI15" s="462"/>
      <c r="AJ15" s="33"/>
    </row>
    <row r="16" spans="1:36" hidden="1" outlineLevel="1" x14ac:dyDescent="0.25">
      <c r="A16" s="462"/>
      <c r="B16" s="462"/>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33"/>
    </row>
    <row r="17" spans="1:38" hidden="1" outlineLevel="1" x14ac:dyDescent="0.25">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33"/>
    </row>
    <row r="18" spans="1:38" hidden="1" outlineLevel="1" x14ac:dyDescent="0.25">
      <c r="A18" s="462"/>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33"/>
    </row>
    <row r="19" spans="1:38" hidden="1" outlineLevel="1" x14ac:dyDescent="0.25">
      <c r="A19" s="462"/>
      <c r="B19" s="462" t="s">
        <v>81</v>
      </c>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33"/>
    </row>
    <row r="20" spans="1:38" hidden="1" outlineLevel="1" x14ac:dyDescent="0.25">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33"/>
    </row>
    <row r="21" spans="1:38" hidden="1" outlineLevel="1" x14ac:dyDescent="0.25">
      <c r="A21" s="462"/>
      <c r="B21" s="462"/>
      <c r="C21" s="250" t="s">
        <v>82</v>
      </c>
      <c r="D21" s="250" t="s">
        <v>83</v>
      </c>
      <c r="E21" s="250" t="s">
        <v>84</v>
      </c>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33"/>
    </row>
    <row r="22" spans="1:38" hidden="1" outlineLevel="1" x14ac:dyDescent="0.25">
      <c r="A22" s="462"/>
      <c r="B22" s="462" t="s">
        <v>64</v>
      </c>
      <c r="C22" s="49">
        <f>'ikke bruk3'!Q191</f>
        <v>1700000</v>
      </c>
      <c r="D22" s="49">
        <v>0.85</v>
      </c>
      <c r="E22" s="462">
        <f>C22*D22</f>
        <v>1445000</v>
      </c>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33"/>
    </row>
    <row r="23" spans="1:38" hidden="1" outlineLevel="1" x14ac:dyDescent="0.25">
      <c r="A23" s="462"/>
      <c r="B23" s="462"/>
      <c r="C23" s="250" t="s">
        <v>63</v>
      </c>
      <c r="D23" s="462"/>
      <c r="E23" s="250" t="s">
        <v>85</v>
      </c>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33"/>
    </row>
    <row r="24" spans="1:38" hidden="1" outlineLevel="1" x14ac:dyDescent="0.25">
      <c r="A24" s="462"/>
      <c r="B24" s="462" t="s">
        <v>86</v>
      </c>
      <c r="C24" s="299">
        <f>C26+C27</f>
        <v>143</v>
      </c>
      <c r="D24" s="462"/>
      <c r="E24" s="462">
        <f>G26+G27</f>
        <v>73788</v>
      </c>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33"/>
    </row>
    <row r="25" spans="1:38" hidden="1" outlineLevel="1" x14ac:dyDescent="0.25">
      <c r="A25" s="462"/>
      <c r="B25" s="462" t="s">
        <v>87</v>
      </c>
      <c r="C25" s="250" t="s">
        <v>63</v>
      </c>
      <c r="D25" s="250" t="s">
        <v>88</v>
      </c>
      <c r="E25" s="250" t="s">
        <v>89</v>
      </c>
      <c r="F25" s="462"/>
      <c r="G25" s="250" t="s">
        <v>85</v>
      </c>
      <c r="H25" s="462"/>
      <c r="I25" s="462"/>
      <c r="J25" s="462"/>
      <c r="K25" s="462"/>
      <c r="L25" s="462"/>
      <c r="M25" s="462"/>
      <c r="N25" s="6"/>
      <c r="O25" s="6"/>
      <c r="P25" s="6"/>
      <c r="Q25" s="6"/>
      <c r="R25" s="6"/>
      <c r="S25" s="6"/>
      <c r="T25" s="6"/>
      <c r="U25" s="6"/>
      <c r="V25" s="6"/>
      <c r="W25" s="6"/>
      <c r="X25" s="6"/>
      <c r="Y25" s="6"/>
      <c r="Z25" s="6"/>
      <c r="AA25" s="6"/>
      <c r="AB25" s="6"/>
      <c r="AC25" s="6"/>
      <c r="AD25" s="6"/>
      <c r="AE25" s="6"/>
      <c r="AF25" s="6"/>
      <c r="AG25" s="6"/>
      <c r="AH25" s="6"/>
      <c r="AI25" s="6"/>
      <c r="AJ25" s="58"/>
      <c r="AK25" s="401"/>
      <c r="AL25" s="401"/>
    </row>
    <row r="26" spans="1:38" ht="22.8" hidden="1" outlineLevel="1" x14ac:dyDescent="0.4">
      <c r="A26" s="462"/>
      <c r="B26" s="462" t="s">
        <v>90</v>
      </c>
      <c r="C26" s="462">
        <v>143</v>
      </c>
      <c r="D26" s="462">
        <v>86</v>
      </c>
      <c r="E26" s="462">
        <v>6</v>
      </c>
      <c r="F26" s="462"/>
      <c r="G26" s="579">
        <f>C26*D26*E26</f>
        <v>73788</v>
      </c>
      <c r="H26" s="579"/>
      <c r="I26" s="462"/>
      <c r="J26" s="462"/>
      <c r="K26" s="462"/>
      <c r="L26" s="462"/>
      <c r="M26" s="462"/>
      <c r="N26" s="6"/>
      <c r="O26" s="6"/>
      <c r="P26" s="6"/>
      <c r="Q26" s="6"/>
      <c r="R26" s="6"/>
      <c r="S26" s="6"/>
      <c r="T26" s="6"/>
      <c r="U26" s="6"/>
      <c r="V26" s="362"/>
      <c r="W26" s="6"/>
      <c r="X26" s="6"/>
      <c r="Y26" s="6"/>
      <c r="Z26" s="363"/>
      <c r="AA26" s="6"/>
      <c r="AB26" s="6"/>
      <c r="AC26" s="6"/>
      <c r="AD26" s="6"/>
      <c r="AE26" s="6"/>
      <c r="AF26" s="6"/>
      <c r="AG26" s="6"/>
      <c r="AH26" s="6"/>
      <c r="AI26" s="6"/>
      <c r="AJ26" s="58"/>
      <c r="AK26" s="401"/>
      <c r="AL26" s="401"/>
    </row>
    <row r="27" spans="1:38" hidden="1" outlineLevel="1" x14ac:dyDescent="0.25">
      <c r="A27" s="462"/>
      <c r="B27" s="462" t="s">
        <v>91</v>
      </c>
      <c r="C27" s="59">
        <v>0</v>
      </c>
      <c r="D27" s="49">
        <v>4.5</v>
      </c>
      <c r="E27" s="462">
        <v>6</v>
      </c>
      <c r="F27" s="462"/>
      <c r="G27" s="462">
        <f>C27*D27*E27</f>
        <v>0</v>
      </c>
      <c r="H27" s="462"/>
      <c r="I27" s="462"/>
      <c r="J27" s="462"/>
      <c r="K27" s="462"/>
      <c r="L27" s="462"/>
      <c r="M27" s="462"/>
      <c r="N27" s="23"/>
      <c r="O27" s="23"/>
      <c r="P27" s="23"/>
      <c r="Q27" s="23"/>
      <c r="R27" s="23"/>
      <c r="S27" s="6"/>
      <c r="T27" s="6"/>
      <c r="U27" s="6"/>
      <c r="V27" s="23"/>
      <c r="W27" s="6"/>
      <c r="X27" s="6"/>
      <c r="Y27" s="6"/>
      <c r="Z27" s="6"/>
      <c r="AA27" s="23"/>
      <c r="AB27" s="6"/>
      <c r="AC27" s="6"/>
      <c r="AD27" s="6"/>
      <c r="AE27" s="6"/>
      <c r="AF27" s="6"/>
      <c r="AG27" s="6"/>
      <c r="AH27" s="6"/>
      <c r="AI27" s="6"/>
      <c r="AJ27" s="58"/>
      <c r="AK27" s="401"/>
      <c r="AL27" s="401"/>
    </row>
    <row r="28" spans="1:38" ht="15.6" hidden="1" outlineLevel="1" x14ac:dyDescent="0.3">
      <c r="A28" s="462"/>
      <c r="B28" s="156" t="s">
        <v>92</v>
      </c>
      <c r="C28" s="462"/>
      <c r="D28" s="462" t="s">
        <v>93</v>
      </c>
      <c r="E28" s="49">
        <v>0</v>
      </c>
      <c r="F28" s="462" t="s">
        <v>94</v>
      </c>
      <c r="G28" s="462">
        <f>C28*E28</f>
        <v>0</v>
      </c>
      <c r="H28" s="462"/>
      <c r="I28" s="462"/>
      <c r="J28" s="462"/>
      <c r="K28" s="462"/>
      <c r="L28" s="462"/>
      <c r="M28" s="462"/>
      <c r="N28" s="6"/>
      <c r="O28" s="6"/>
      <c r="P28" s="6"/>
      <c r="Q28" s="6"/>
      <c r="R28" s="6"/>
      <c r="S28" s="6"/>
      <c r="T28" s="6"/>
      <c r="U28" s="6"/>
      <c r="V28" s="65"/>
      <c r="W28" s="65"/>
      <c r="X28" s="65"/>
      <c r="Y28" s="23"/>
      <c r="Z28" s="65"/>
      <c r="AA28" s="6"/>
      <c r="AB28" s="6"/>
      <c r="AC28" s="6"/>
      <c r="AD28" s="6"/>
      <c r="AE28" s="6"/>
      <c r="AF28" s="6"/>
      <c r="AG28" s="6"/>
      <c r="AH28" s="6"/>
      <c r="AI28" s="6"/>
      <c r="AJ28" s="58"/>
      <c r="AK28" s="401"/>
      <c r="AL28" s="401"/>
    </row>
    <row r="29" spans="1:38" ht="15.6" hidden="1" outlineLevel="1" x14ac:dyDescent="0.3">
      <c r="A29" s="462"/>
      <c r="B29" s="156" t="s">
        <v>95</v>
      </c>
      <c r="C29" s="462"/>
      <c r="D29" s="462"/>
      <c r="E29" s="462"/>
      <c r="F29" s="462"/>
      <c r="G29" s="462">
        <v>0</v>
      </c>
      <c r="H29" s="462"/>
      <c r="I29" s="8" t="s">
        <v>96</v>
      </c>
      <c r="J29" s="462"/>
      <c r="K29" s="462"/>
      <c r="L29" s="462"/>
      <c r="M29" s="462"/>
      <c r="N29" s="23"/>
      <c r="O29" s="23"/>
      <c r="P29" s="23"/>
      <c r="Q29" s="6"/>
      <c r="R29" s="23"/>
      <c r="S29" s="6"/>
      <c r="T29" s="6"/>
      <c r="U29" s="6"/>
      <c r="V29" s="65"/>
      <c r="W29" s="65"/>
      <c r="X29" s="65"/>
      <c r="Y29" s="6"/>
      <c r="Z29" s="65"/>
      <c r="AA29" s="6"/>
      <c r="AB29" s="6"/>
      <c r="AC29" s="6"/>
      <c r="AD29" s="6"/>
      <c r="AE29" s="6"/>
      <c r="AF29" s="6"/>
      <c r="AG29" s="6"/>
      <c r="AH29" s="6"/>
      <c r="AI29" s="6"/>
      <c r="AJ29" s="58"/>
      <c r="AK29" s="401"/>
      <c r="AL29" s="401"/>
    </row>
    <row r="30" spans="1:38" ht="15.6" hidden="1" outlineLevel="1" x14ac:dyDescent="0.3">
      <c r="A30" s="462"/>
      <c r="B30" s="462" t="s">
        <v>97</v>
      </c>
      <c r="C30" s="462"/>
      <c r="D30" s="462"/>
      <c r="E30" s="462">
        <f>E22+E24+G28+G29</f>
        <v>1518788</v>
      </c>
      <c r="F30" s="462"/>
      <c r="G30" s="462"/>
      <c r="H30" s="462"/>
      <c r="I30" s="462"/>
      <c r="J30" s="462"/>
      <c r="K30" s="462"/>
      <c r="L30" s="462"/>
      <c r="M30" s="462"/>
      <c r="N30" s="23"/>
      <c r="O30" s="6"/>
      <c r="P30" s="6"/>
      <c r="Q30" s="6"/>
      <c r="R30" s="6"/>
      <c r="S30" s="6"/>
      <c r="T30" s="6"/>
      <c r="U30" s="6"/>
      <c r="V30" s="65"/>
      <c r="W30" s="65"/>
      <c r="X30" s="65"/>
      <c r="Y30" s="6"/>
      <c r="Z30" s="65"/>
      <c r="AA30" s="6"/>
      <c r="AB30" s="6"/>
      <c r="AC30" s="6"/>
      <c r="AD30" s="6"/>
      <c r="AE30" s="6"/>
      <c r="AF30" s="6"/>
      <c r="AG30" s="6"/>
      <c r="AH30" s="6"/>
      <c r="AI30" s="6"/>
      <c r="AJ30" s="58"/>
      <c r="AK30" s="401"/>
      <c r="AL30" s="401"/>
    </row>
    <row r="31" spans="1:38" hidden="1" outlineLevel="1" x14ac:dyDescent="0.25">
      <c r="A31" s="462"/>
      <c r="B31" s="462"/>
      <c r="C31" s="462"/>
      <c r="D31" s="462"/>
      <c r="E31" s="462">
        <f>ROUNDDOWN(E30,-4)</f>
        <v>1510000</v>
      </c>
      <c r="F31" s="462"/>
      <c r="G31" s="462"/>
      <c r="H31" s="462"/>
      <c r="I31" s="462"/>
      <c r="J31" s="462"/>
      <c r="K31" s="462"/>
      <c r="L31" s="462"/>
      <c r="M31" s="462"/>
      <c r="N31" s="23"/>
      <c r="O31" s="6"/>
      <c r="P31" s="460"/>
      <c r="Q31" s="460"/>
      <c r="R31" s="6"/>
      <c r="S31" s="6"/>
      <c r="T31" s="25"/>
      <c r="U31" s="6"/>
      <c r="V31" s="6"/>
      <c r="W31" s="6"/>
      <c r="X31" s="6"/>
      <c r="Y31" s="6"/>
      <c r="Z31" s="6"/>
      <c r="AA31" s="6"/>
      <c r="AB31" s="71"/>
      <c r="AC31" s="6"/>
      <c r="AD31" s="6"/>
      <c r="AE31" s="6"/>
      <c r="AF31" s="6"/>
      <c r="AG31" s="6"/>
      <c r="AH31" s="6"/>
      <c r="AI31" s="6"/>
      <c r="AJ31" s="58"/>
      <c r="AK31" s="401"/>
      <c r="AL31" s="401"/>
    </row>
    <row r="32" spans="1:38" ht="18" collapsed="1" x14ac:dyDescent="0.35">
      <c r="A32" s="508"/>
      <c r="B32" s="7"/>
      <c r="C32" s="462"/>
      <c r="D32" s="462"/>
      <c r="E32" s="462"/>
      <c r="F32" s="462"/>
      <c r="G32" s="462"/>
      <c r="H32" s="462"/>
      <c r="I32" s="462"/>
      <c r="J32" s="462"/>
      <c r="K32" s="462"/>
      <c r="L32" s="462"/>
      <c r="M32" s="462"/>
      <c r="N32" s="23"/>
      <c r="O32" s="6"/>
      <c r="P32" s="24"/>
      <c r="Q32" s="25"/>
      <c r="R32" s="6"/>
      <c r="S32" s="25"/>
      <c r="T32" s="6"/>
      <c r="U32" s="6"/>
      <c r="V32" s="6"/>
      <c r="W32" s="6"/>
      <c r="X32" s="6"/>
      <c r="Y32" s="6"/>
      <c r="Z32" s="6"/>
      <c r="AA32" s="6"/>
      <c r="AB32" s="71"/>
      <c r="AC32" s="6"/>
      <c r="AD32" s="72"/>
      <c r="AE32" s="6"/>
      <c r="AF32" s="6"/>
      <c r="AG32" s="6"/>
      <c r="AH32" s="6"/>
      <c r="AI32" s="6"/>
      <c r="AJ32" s="58"/>
      <c r="AK32" s="401"/>
      <c r="AL32" s="401"/>
    </row>
    <row r="33" spans="1:38" ht="18" x14ac:dyDescent="0.25">
      <c r="A33" s="521" t="s">
        <v>305</v>
      </c>
      <c r="B33" s="467" t="s">
        <v>723</v>
      </c>
      <c r="C33" s="466"/>
      <c r="D33" s="466"/>
      <c r="E33" s="466"/>
      <c r="F33" s="522"/>
      <c r="G33" s="37"/>
      <c r="H33" s="37"/>
      <c r="I33" s="37"/>
      <c r="J33" s="462"/>
      <c r="K33" s="462"/>
      <c r="L33" s="462"/>
      <c r="M33" s="462"/>
      <c r="N33" s="6"/>
      <c r="O33" s="96"/>
      <c r="P33" s="96"/>
      <c r="Q33" s="96"/>
      <c r="R33" s="6"/>
      <c r="S33" s="6"/>
      <c r="T33" s="6"/>
      <c r="U33" s="6"/>
      <c r="V33" s="6"/>
      <c r="W33" s="6"/>
      <c r="X33" s="6"/>
      <c r="Y33" s="6"/>
      <c r="Z33" s="6"/>
      <c r="AA33" s="94"/>
      <c r="AB33" s="6"/>
      <c r="AC33" s="96"/>
      <c r="AD33" s="6"/>
      <c r="AE33" s="6"/>
      <c r="AF33" s="6"/>
      <c r="AG33" s="6"/>
      <c r="AH33" s="6"/>
      <c r="AI33" s="6"/>
      <c r="AJ33" s="58"/>
      <c r="AK33" s="401"/>
      <c r="AL33" s="401"/>
    </row>
    <row r="34" spans="1:38" ht="18.75" hidden="1" customHeight="1" outlineLevel="1" x14ac:dyDescent="0.25">
      <c r="A34" s="521"/>
      <c r="B34" s="37"/>
      <c r="C34" s="37"/>
      <c r="D34" s="523" t="s">
        <v>472</v>
      </c>
      <c r="E34" s="523" t="s">
        <v>141</v>
      </c>
      <c r="F34" s="523" t="s">
        <v>104</v>
      </c>
      <c r="G34" s="523"/>
      <c r="H34" s="523" t="s">
        <v>105</v>
      </c>
      <c r="I34" s="37"/>
      <c r="J34" s="462"/>
      <c r="K34" s="462"/>
      <c r="L34" s="462"/>
      <c r="M34" s="462"/>
      <c r="N34" s="6"/>
      <c r="O34" s="96"/>
      <c r="P34" s="96"/>
      <c r="Q34" s="96"/>
      <c r="R34" s="6"/>
      <c r="S34" s="6"/>
      <c r="T34" s="6"/>
      <c r="U34" s="6"/>
      <c r="V34" s="6"/>
      <c r="W34" s="6"/>
      <c r="X34" s="6"/>
      <c r="Y34" s="6"/>
      <c r="Z34" s="6"/>
      <c r="AA34" s="6"/>
      <c r="AB34" s="6"/>
      <c r="AC34" s="6"/>
      <c r="AD34" s="6"/>
      <c r="AE34" s="6"/>
      <c r="AF34" s="6"/>
      <c r="AG34" s="6"/>
      <c r="AH34" s="6"/>
      <c r="AI34" s="6"/>
      <c r="AJ34" s="58"/>
      <c r="AK34" s="401"/>
      <c r="AL34" s="401"/>
    </row>
    <row r="35" spans="1:38" ht="18.75" hidden="1" customHeight="1" outlineLevel="1" x14ac:dyDescent="0.25">
      <c r="A35" s="521"/>
      <c r="B35" s="513" t="s">
        <v>632</v>
      </c>
      <c r="C35" s="37"/>
      <c r="D35" s="1375">
        <v>1</v>
      </c>
      <c r="E35" s="523">
        <v>4</v>
      </c>
      <c r="F35" s="523">
        <v>110000</v>
      </c>
      <c r="G35" s="523"/>
      <c r="H35" s="523">
        <f>E35*F35</f>
        <v>440000</v>
      </c>
      <c r="I35" s="37"/>
      <c r="J35" s="462"/>
      <c r="K35" s="462"/>
      <c r="L35" s="462"/>
      <c r="M35" s="462"/>
      <c r="N35" s="6"/>
      <c r="O35" s="96"/>
      <c r="P35" s="96"/>
      <c r="Q35" s="96"/>
      <c r="R35" s="6"/>
      <c r="S35" s="6"/>
      <c r="T35" s="6"/>
      <c r="U35" s="6"/>
      <c r="V35" s="6"/>
      <c r="W35" s="6"/>
      <c r="X35" s="6"/>
      <c r="Y35" s="6"/>
      <c r="Z35" s="6"/>
      <c r="AA35" s="6"/>
      <c r="AB35" s="6"/>
      <c r="AC35" s="6"/>
      <c r="AD35" s="6"/>
      <c r="AE35" s="6"/>
      <c r="AF35" s="6"/>
      <c r="AG35" s="6"/>
      <c r="AH35" s="6"/>
      <c r="AI35" s="6"/>
      <c r="AJ35" s="58"/>
      <c r="AK35" s="401"/>
      <c r="AL35" s="401"/>
    </row>
    <row r="36" spans="1:38" ht="18.75" hidden="1" customHeight="1" outlineLevel="1" x14ac:dyDescent="0.25">
      <c r="A36" s="521"/>
      <c r="B36" s="513" t="s">
        <v>633</v>
      </c>
      <c r="C36" s="37"/>
      <c r="D36" s="1376"/>
      <c r="E36" s="523">
        <v>4</v>
      </c>
      <c r="F36" s="523">
        <v>100000</v>
      </c>
      <c r="G36" s="523"/>
      <c r="H36" s="523">
        <f>E36*F36</f>
        <v>400000</v>
      </c>
      <c r="I36" s="37"/>
      <c r="J36" s="462"/>
      <c r="K36" s="462"/>
      <c r="L36" s="462"/>
      <c r="M36" s="462"/>
      <c r="N36" s="6"/>
      <c r="O36" s="96"/>
      <c r="P36" s="96"/>
      <c r="Q36" s="96"/>
      <c r="R36" s="6"/>
      <c r="S36" s="6"/>
      <c r="T36" s="6"/>
      <c r="U36" s="6"/>
      <c r="V36" s="6"/>
      <c r="W36" s="6"/>
      <c r="X36" s="6"/>
      <c r="Y36" s="6"/>
      <c r="Z36" s="6"/>
      <c r="AA36" s="6"/>
      <c r="AB36" s="6"/>
      <c r="AC36" s="6"/>
      <c r="AD36" s="6"/>
      <c r="AE36" s="6"/>
      <c r="AF36" s="6"/>
      <c r="AG36" s="6"/>
      <c r="AH36" s="6"/>
      <c r="AI36" s="6"/>
      <c r="AJ36" s="58"/>
      <c r="AK36" s="401"/>
      <c r="AL36" s="401"/>
    </row>
    <row r="37" spans="1:38" ht="18.75" hidden="1" customHeight="1" outlineLevel="1" x14ac:dyDescent="0.25">
      <c r="A37" s="521"/>
      <c r="B37" s="513" t="s">
        <v>634</v>
      </c>
      <c r="C37" s="37"/>
      <c r="D37" s="1376"/>
      <c r="E37" s="523">
        <v>4</v>
      </c>
      <c r="F37" s="523">
        <v>200000</v>
      </c>
      <c r="G37" s="523"/>
      <c r="H37" s="523">
        <f>E37*F37</f>
        <v>800000</v>
      </c>
      <c r="I37" s="37"/>
      <c r="J37" s="462"/>
      <c r="K37" s="462"/>
      <c r="L37" s="462"/>
      <c r="M37" s="462"/>
      <c r="N37" s="6"/>
      <c r="O37" s="96"/>
      <c r="P37" s="96"/>
      <c r="Q37" s="96"/>
      <c r="R37" s="6"/>
      <c r="S37" s="6"/>
      <c r="T37" s="6"/>
      <c r="U37" s="6"/>
      <c r="V37" s="6"/>
      <c r="W37" s="6"/>
      <c r="X37" s="6"/>
      <c r="Y37" s="6"/>
      <c r="Z37" s="6"/>
      <c r="AA37" s="6"/>
      <c r="AB37" s="6"/>
      <c r="AC37" s="6"/>
      <c r="AD37" s="6"/>
      <c r="AE37" s="6"/>
      <c r="AF37" s="6"/>
      <c r="AG37" s="6"/>
      <c r="AH37" s="6"/>
      <c r="AI37" s="6"/>
      <c r="AJ37" s="58"/>
      <c r="AK37" s="401"/>
      <c r="AL37" s="401"/>
    </row>
    <row r="38" spans="1:38" ht="18.75" hidden="1" customHeight="1" outlineLevel="1" x14ac:dyDescent="0.25">
      <c r="A38" s="521"/>
      <c r="B38" s="513" t="s">
        <v>635</v>
      </c>
      <c r="C38" s="37"/>
      <c r="D38" s="1377"/>
      <c r="E38" s="523">
        <v>2</v>
      </c>
      <c r="F38" s="523">
        <v>100000</v>
      </c>
      <c r="G38" s="523"/>
      <c r="H38" s="523">
        <f>E38*F38</f>
        <v>200000</v>
      </c>
      <c r="I38" s="37"/>
      <c r="J38" s="462"/>
      <c r="K38" s="462"/>
      <c r="L38" s="462"/>
      <c r="M38" s="462"/>
      <c r="N38" s="6"/>
      <c r="O38" s="96"/>
      <c r="P38" s="96"/>
      <c r="Q38" s="96"/>
      <c r="R38" s="6"/>
      <c r="S38" s="6"/>
      <c r="T38" s="6"/>
      <c r="U38" s="6"/>
      <c r="V38" s="6"/>
      <c r="W38" s="6"/>
      <c r="X38" s="6"/>
      <c r="Y38" s="6"/>
      <c r="Z38" s="6"/>
      <c r="AA38" s="6"/>
      <c r="AB38" s="6"/>
      <c r="AC38" s="6"/>
      <c r="AD38" s="6"/>
      <c r="AE38" s="6"/>
      <c r="AF38" s="6"/>
      <c r="AG38" s="6"/>
      <c r="AH38" s="6"/>
      <c r="AI38" s="6"/>
      <c r="AJ38" s="58"/>
      <c r="AK38" s="401"/>
      <c r="AL38" s="401"/>
    </row>
    <row r="39" spans="1:38" ht="18.75" hidden="1" customHeight="1" outlineLevel="1" x14ac:dyDescent="0.25">
      <c r="A39" s="521"/>
      <c r="B39" s="37"/>
      <c r="C39" s="37"/>
      <c r="D39" s="37"/>
      <c r="E39" s="37"/>
      <c r="F39" s="37"/>
      <c r="G39" s="37"/>
      <c r="H39" s="37"/>
      <c r="I39" s="37">
        <f>SUM(H35:H38)</f>
        <v>1840000</v>
      </c>
      <c r="J39" s="462"/>
      <c r="K39" s="462"/>
      <c r="L39" s="462"/>
      <c r="M39" s="462"/>
      <c r="N39" s="6"/>
      <c r="O39" s="96"/>
      <c r="P39" s="96"/>
      <c r="Q39" s="96"/>
      <c r="R39" s="6"/>
      <c r="S39" s="96"/>
      <c r="T39" s="6"/>
      <c r="U39" s="6"/>
      <c r="V39" s="6"/>
      <c r="W39" s="6"/>
      <c r="X39" s="6"/>
      <c r="Y39" s="6"/>
      <c r="Z39" s="6"/>
      <c r="AA39" s="6"/>
      <c r="AB39" s="6"/>
      <c r="AC39" s="6"/>
      <c r="AD39" s="6"/>
      <c r="AE39" s="6"/>
      <c r="AF39" s="6"/>
      <c r="AG39" s="6"/>
      <c r="AH39" s="6"/>
      <c r="AI39" s="6"/>
      <c r="AJ39" s="58"/>
      <c r="AK39" s="401"/>
      <c r="AL39" s="401"/>
    </row>
    <row r="40" spans="1:38" ht="18.75" hidden="1" customHeight="1" outlineLevel="1" x14ac:dyDescent="0.25">
      <c r="A40" s="521"/>
      <c r="B40" s="37"/>
      <c r="C40" s="37"/>
      <c r="D40" s="523" t="s">
        <v>472</v>
      </c>
      <c r="E40" s="523" t="s">
        <v>141</v>
      </c>
      <c r="F40" s="523" t="s">
        <v>104</v>
      </c>
      <c r="G40" s="523"/>
      <c r="H40" s="523" t="s">
        <v>105</v>
      </c>
      <c r="I40" s="37"/>
      <c r="J40" s="462"/>
      <c r="K40" s="462"/>
      <c r="L40" s="462"/>
      <c r="M40" s="462"/>
      <c r="N40" s="6"/>
      <c r="O40" s="96"/>
      <c r="P40" s="96"/>
      <c r="Q40" s="96"/>
      <c r="R40" s="6"/>
      <c r="S40" s="96"/>
      <c r="T40" s="6"/>
      <c r="U40" s="6"/>
      <c r="V40" s="6"/>
      <c r="W40" s="6"/>
      <c r="X40" s="6"/>
      <c r="Y40" s="6"/>
      <c r="Z40" s="6"/>
      <c r="AA40" s="6"/>
      <c r="AB40" s="6"/>
      <c r="AC40" s="6"/>
      <c r="AD40" s="6"/>
      <c r="AE40" s="6"/>
      <c r="AF40" s="6"/>
      <c r="AG40" s="6"/>
      <c r="AH40" s="6"/>
      <c r="AI40" s="6"/>
      <c r="AJ40" s="58"/>
      <c r="AK40" s="401"/>
      <c r="AL40" s="401"/>
    </row>
    <row r="41" spans="1:38" ht="18.75" hidden="1" customHeight="1" outlineLevel="1" x14ac:dyDescent="0.25">
      <c r="A41" s="521"/>
      <c r="B41" s="513" t="s">
        <v>632</v>
      </c>
      <c r="C41" s="37"/>
      <c r="D41" s="1375">
        <v>2</v>
      </c>
      <c r="E41" s="523">
        <v>0</v>
      </c>
      <c r="F41" s="523">
        <v>110000</v>
      </c>
      <c r="G41" s="523"/>
      <c r="H41" s="523">
        <f>E41*F41</f>
        <v>0</v>
      </c>
      <c r="I41" s="37"/>
      <c r="J41" s="462"/>
      <c r="K41" s="462"/>
      <c r="L41" s="462"/>
      <c r="M41" s="462"/>
      <c r="N41" s="6"/>
      <c r="O41" s="96"/>
      <c r="P41" s="96"/>
      <c r="Q41" s="96"/>
      <c r="R41" s="6"/>
      <c r="S41" s="96"/>
      <c r="T41" s="6"/>
      <c r="U41" s="6"/>
      <c r="V41" s="6"/>
      <c r="W41" s="6"/>
      <c r="X41" s="6"/>
      <c r="Y41" s="6"/>
      <c r="Z41" s="6"/>
      <c r="AA41" s="6"/>
      <c r="AB41" s="6"/>
      <c r="AC41" s="6"/>
      <c r="AD41" s="6"/>
      <c r="AE41" s="6"/>
      <c r="AF41" s="6"/>
      <c r="AG41" s="6"/>
      <c r="AH41" s="6"/>
      <c r="AI41" s="6"/>
      <c r="AJ41" s="58"/>
      <c r="AK41" s="401"/>
      <c r="AL41" s="401"/>
    </row>
    <row r="42" spans="1:38" ht="18.75" hidden="1" customHeight="1" outlineLevel="1" x14ac:dyDescent="0.25">
      <c r="A42" s="521"/>
      <c r="B42" s="513" t="s">
        <v>633</v>
      </c>
      <c r="C42" s="37"/>
      <c r="D42" s="1376">
        <v>2</v>
      </c>
      <c r="E42" s="523">
        <v>0</v>
      </c>
      <c r="F42" s="523">
        <v>100000</v>
      </c>
      <c r="G42" s="523"/>
      <c r="H42" s="523">
        <f>E42*F42</f>
        <v>0</v>
      </c>
      <c r="I42" s="37"/>
      <c r="J42" s="462"/>
      <c r="K42" s="462"/>
      <c r="L42" s="462"/>
      <c r="M42" s="462"/>
      <c r="N42" s="6"/>
      <c r="O42" s="96"/>
      <c r="P42" s="96"/>
      <c r="Q42" s="96"/>
      <c r="R42" s="6"/>
      <c r="S42" s="96"/>
      <c r="T42" s="6"/>
      <c r="U42" s="6"/>
      <c r="V42" s="6"/>
      <c r="W42" s="6"/>
      <c r="X42" s="6"/>
      <c r="Y42" s="6"/>
      <c r="Z42" s="6"/>
      <c r="AA42" s="6"/>
      <c r="AB42" s="6"/>
      <c r="AC42" s="6"/>
      <c r="AD42" s="6"/>
      <c r="AE42" s="6"/>
      <c r="AF42" s="6"/>
      <c r="AG42" s="6"/>
      <c r="AH42" s="6"/>
      <c r="AI42" s="6"/>
      <c r="AJ42" s="58"/>
      <c r="AK42" s="401"/>
      <c r="AL42" s="401"/>
    </row>
    <row r="43" spans="1:38" ht="18.75" hidden="1" customHeight="1" outlineLevel="1" x14ac:dyDescent="0.25">
      <c r="A43" s="521"/>
      <c r="B43" s="513" t="s">
        <v>634</v>
      </c>
      <c r="C43" s="37"/>
      <c r="D43" s="1376">
        <v>2</v>
      </c>
      <c r="E43" s="523">
        <v>2</v>
      </c>
      <c r="F43" s="523">
        <v>200000</v>
      </c>
      <c r="G43" s="523"/>
      <c r="H43" s="523">
        <f>E43*F43</f>
        <v>400000</v>
      </c>
      <c r="I43" s="37"/>
      <c r="J43" s="462"/>
      <c r="K43" s="462"/>
      <c r="L43" s="462"/>
      <c r="M43" s="462"/>
      <c r="N43" s="6"/>
      <c r="O43" s="96"/>
      <c r="P43" s="96"/>
      <c r="Q43" s="96"/>
      <c r="R43" s="6"/>
      <c r="S43" s="96"/>
      <c r="T43" s="6"/>
      <c r="U43" s="6"/>
      <c r="V43" s="6"/>
      <c r="W43" s="6"/>
      <c r="X43" s="6"/>
      <c r="Y43" s="6"/>
      <c r="Z43" s="6"/>
      <c r="AA43" s="6"/>
      <c r="AB43" s="6"/>
      <c r="AC43" s="6"/>
      <c r="AD43" s="6"/>
      <c r="AE43" s="6"/>
      <c r="AF43" s="6"/>
      <c r="AG43" s="6"/>
      <c r="AH43" s="6"/>
      <c r="AI43" s="6"/>
      <c r="AJ43" s="58"/>
      <c r="AK43" s="401"/>
      <c r="AL43" s="401"/>
    </row>
    <row r="44" spans="1:38" ht="18.75" hidden="1" customHeight="1" outlineLevel="1" x14ac:dyDescent="0.25">
      <c r="A44" s="521"/>
      <c r="B44" s="513" t="s">
        <v>635</v>
      </c>
      <c r="C44" s="37"/>
      <c r="D44" s="1377">
        <v>2</v>
      </c>
      <c r="E44" s="523">
        <v>1</v>
      </c>
      <c r="F44" s="523">
        <v>50000</v>
      </c>
      <c r="G44" s="523"/>
      <c r="H44" s="523">
        <f>E44*F44</f>
        <v>50000</v>
      </c>
      <c r="I44" s="37"/>
      <c r="J44" s="462"/>
      <c r="K44" s="462"/>
      <c r="L44" s="462"/>
      <c r="M44" s="462"/>
      <c r="N44" s="23"/>
      <c r="O44" s="86"/>
      <c r="P44" s="86"/>
      <c r="Q44" s="86"/>
      <c r="R44" s="6"/>
      <c r="S44" s="96"/>
      <c r="T44" s="6"/>
      <c r="U44" s="6"/>
      <c r="V44" s="6"/>
      <c r="W44" s="6"/>
      <c r="X44" s="6"/>
      <c r="Y44" s="6"/>
      <c r="Z44" s="6"/>
      <c r="AA44" s="6"/>
      <c r="AB44" s="6"/>
      <c r="AC44" s="6"/>
      <c r="AD44" s="6"/>
      <c r="AE44" s="6"/>
      <c r="AF44" s="6"/>
      <c r="AG44" s="6"/>
      <c r="AH44" s="6"/>
      <c r="AI44" s="6"/>
      <c r="AJ44" s="58"/>
      <c r="AK44" s="401"/>
      <c r="AL44" s="401"/>
    </row>
    <row r="45" spans="1:38" ht="18.75" hidden="1" customHeight="1" outlineLevel="1" x14ac:dyDescent="0.25">
      <c r="A45" s="521"/>
      <c r="B45" s="37"/>
      <c r="C45" s="37"/>
      <c r="D45" s="37"/>
      <c r="E45" s="37"/>
      <c r="F45" s="37"/>
      <c r="G45" s="37"/>
      <c r="H45" s="37"/>
      <c r="I45" s="37">
        <f>SUM(H41:H44)</f>
        <v>450000</v>
      </c>
      <c r="J45" s="462"/>
      <c r="K45" s="462"/>
      <c r="L45" s="462"/>
      <c r="M45" s="462"/>
      <c r="N45" s="6"/>
      <c r="O45" s="6"/>
      <c r="P45" s="6"/>
      <c r="Q45" s="6"/>
      <c r="R45" s="6"/>
      <c r="S45" s="6"/>
      <c r="T45" s="6"/>
      <c r="U45" s="6"/>
      <c r="V45" s="6"/>
      <c r="W45" s="6"/>
      <c r="X45" s="6"/>
      <c r="Y45" s="6"/>
      <c r="Z45" s="6"/>
      <c r="AA45" s="6"/>
      <c r="AB45" s="6"/>
      <c r="AC45" s="6"/>
      <c r="AD45" s="6"/>
      <c r="AE45" s="6"/>
      <c r="AF45" s="6"/>
      <c r="AG45" s="6"/>
      <c r="AH45" s="6"/>
      <c r="AI45" s="6"/>
      <c r="AJ45" s="58"/>
      <c r="AK45" s="401"/>
      <c r="AL45" s="401"/>
    </row>
    <row r="46" spans="1:38" ht="18.75" hidden="1" customHeight="1" outlineLevel="1" x14ac:dyDescent="0.25">
      <c r="A46" s="521"/>
      <c r="B46" s="37"/>
      <c r="C46" s="37"/>
      <c r="D46" s="523" t="s">
        <v>472</v>
      </c>
      <c r="E46" s="523" t="s">
        <v>141</v>
      </c>
      <c r="F46" s="523" t="s">
        <v>104</v>
      </c>
      <c r="G46" s="523"/>
      <c r="H46" s="523" t="s">
        <v>105</v>
      </c>
      <c r="I46" s="37"/>
      <c r="J46" s="462"/>
      <c r="K46" s="462"/>
      <c r="L46" s="462"/>
      <c r="M46" s="462"/>
      <c r="N46" s="6"/>
      <c r="O46" s="6"/>
      <c r="P46" s="6"/>
      <c r="Q46" s="6"/>
      <c r="R46" s="6"/>
      <c r="S46" s="6"/>
      <c r="T46" s="6"/>
      <c r="U46" s="6"/>
      <c r="V46" s="6"/>
      <c r="W46" s="6"/>
      <c r="X46" s="6"/>
      <c r="Y46" s="6"/>
      <c r="Z46" s="6"/>
      <c r="AA46" s="6"/>
      <c r="AB46" s="6"/>
      <c r="AC46" s="6"/>
      <c r="AD46" s="6"/>
      <c r="AE46" s="6"/>
      <c r="AF46" s="6"/>
      <c r="AG46" s="6"/>
      <c r="AH46" s="6"/>
      <c r="AI46" s="6"/>
      <c r="AJ46" s="58"/>
      <c r="AK46" s="401"/>
      <c r="AL46" s="401"/>
    </row>
    <row r="47" spans="1:38" ht="18.75" hidden="1" customHeight="1" outlineLevel="1" x14ac:dyDescent="0.25">
      <c r="A47" s="521"/>
      <c r="B47" s="513" t="s">
        <v>632</v>
      </c>
      <c r="C47" s="37"/>
      <c r="D47" s="1375">
        <v>3</v>
      </c>
      <c r="E47" s="523">
        <v>4</v>
      </c>
      <c r="F47" s="523">
        <v>110000</v>
      </c>
      <c r="G47" s="523"/>
      <c r="H47" s="523">
        <f>E47*F47</f>
        <v>440000</v>
      </c>
      <c r="I47" s="37"/>
      <c r="J47" s="462"/>
      <c r="K47" s="462"/>
      <c r="L47" s="462"/>
      <c r="M47" s="462"/>
      <c r="N47" s="6"/>
      <c r="O47" s="6"/>
      <c r="P47" s="6"/>
      <c r="Q47" s="6"/>
      <c r="R47" s="6"/>
      <c r="S47" s="6"/>
      <c r="T47" s="6"/>
      <c r="U47" s="6"/>
      <c r="V47" s="6"/>
      <c r="W47" s="6"/>
      <c r="X47" s="6"/>
      <c r="Y47" s="6"/>
      <c r="Z47" s="6"/>
      <c r="AA47" s="6"/>
      <c r="AB47" s="6"/>
      <c r="AC47" s="6"/>
      <c r="AD47" s="6"/>
      <c r="AE47" s="6"/>
      <c r="AF47" s="6"/>
      <c r="AG47" s="6"/>
      <c r="AH47" s="6"/>
      <c r="AI47" s="6"/>
      <c r="AJ47" s="58"/>
      <c r="AK47" s="401"/>
      <c r="AL47" s="401"/>
    </row>
    <row r="48" spans="1:38" ht="18.75" hidden="1" customHeight="1" outlineLevel="1" x14ac:dyDescent="0.25">
      <c r="A48" s="521"/>
      <c r="B48" s="513" t="s">
        <v>633</v>
      </c>
      <c r="C48" s="37"/>
      <c r="D48" s="1376">
        <v>3</v>
      </c>
      <c r="E48" s="523">
        <v>4</v>
      </c>
      <c r="F48" s="523">
        <v>100000</v>
      </c>
      <c r="G48" s="523"/>
      <c r="H48" s="523">
        <f>E48*F48</f>
        <v>400000</v>
      </c>
      <c r="I48" s="37"/>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33"/>
      <c r="AK48" s="401"/>
      <c r="AL48" s="401"/>
    </row>
    <row r="49" spans="1:38" ht="18.75" hidden="1" customHeight="1" outlineLevel="1" x14ac:dyDescent="0.25">
      <c r="A49" s="521"/>
      <c r="B49" s="513" t="s">
        <v>634</v>
      </c>
      <c r="C49" s="37"/>
      <c r="D49" s="1376">
        <v>3</v>
      </c>
      <c r="E49" s="523">
        <v>4</v>
      </c>
      <c r="F49" s="523">
        <v>200000</v>
      </c>
      <c r="G49" s="523"/>
      <c r="H49" s="523">
        <f>E49*F49</f>
        <v>800000</v>
      </c>
      <c r="I49" s="37"/>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33"/>
      <c r="AK49" s="401"/>
      <c r="AL49" s="401"/>
    </row>
    <row r="50" spans="1:38" ht="18.75" hidden="1" customHeight="1" outlineLevel="1" x14ac:dyDescent="0.25">
      <c r="A50" s="521"/>
      <c r="B50" s="513" t="s">
        <v>635</v>
      </c>
      <c r="C50" s="37"/>
      <c r="D50" s="1377">
        <v>3</v>
      </c>
      <c r="E50" s="523">
        <v>2</v>
      </c>
      <c r="F50" s="523">
        <v>100000</v>
      </c>
      <c r="G50" s="523"/>
      <c r="H50" s="523">
        <f>E50*F50</f>
        <v>200000</v>
      </c>
      <c r="I50" s="37"/>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33"/>
      <c r="AK50" s="401"/>
      <c r="AL50" s="401"/>
    </row>
    <row r="51" spans="1:38" ht="18.75" hidden="1" customHeight="1" outlineLevel="1" x14ac:dyDescent="0.25">
      <c r="A51" s="521"/>
      <c r="B51" s="513"/>
      <c r="C51" s="37"/>
      <c r="D51" s="39"/>
      <c r="E51" s="39"/>
      <c r="F51" s="39"/>
      <c r="G51" s="39"/>
      <c r="H51" s="39"/>
      <c r="I51" s="37">
        <f>SUM(H47:H50)</f>
        <v>1840000</v>
      </c>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33"/>
      <c r="AK51" s="401"/>
      <c r="AL51" s="401"/>
    </row>
    <row r="52" spans="1:38" ht="18.75" hidden="1" customHeight="1" outlineLevel="1" x14ac:dyDescent="0.25">
      <c r="A52" s="521"/>
      <c r="B52" s="37"/>
      <c r="C52" s="37"/>
      <c r="D52" s="523" t="s">
        <v>472</v>
      </c>
      <c r="E52" s="523" t="s">
        <v>141</v>
      </c>
      <c r="F52" s="523" t="s">
        <v>104</v>
      </c>
      <c r="G52" s="523"/>
      <c r="H52" s="523" t="s">
        <v>105</v>
      </c>
      <c r="I52" s="37"/>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33"/>
      <c r="AK52" s="401"/>
      <c r="AL52" s="401"/>
    </row>
    <row r="53" spans="1:38" ht="18.75" hidden="1" customHeight="1" outlineLevel="1" x14ac:dyDescent="0.25">
      <c r="A53" s="521"/>
      <c r="B53" s="513" t="s">
        <v>632</v>
      </c>
      <c r="C53" s="37"/>
      <c r="D53" s="1375">
        <v>4</v>
      </c>
      <c r="E53" s="523">
        <v>4</v>
      </c>
      <c r="F53" s="523">
        <v>110000</v>
      </c>
      <c r="G53" s="523"/>
      <c r="H53" s="523">
        <f>E53*F53</f>
        <v>440000</v>
      </c>
      <c r="I53" s="37"/>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33"/>
      <c r="AK53" s="401"/>
      <c r="AL53" s="401"/>
    </row>
    <row r="54" spans="1:38" ht="18.75" hidden="1" customHeight="1" outlineLevel="1" x14ac:dyDescent="0.25">
      <c r="A54" s="521"/>
      <c r="B54" s="513" t="s">
        <v>633</v>
      </c>
      <c r="C54" s="37"/>
      <c r="D54" s="1376">
        <v>4</v>
      </c>
      <c r="E54" s="523">
        <v>4</v>
      </c>
      <c r="F54" s="523">
        <v>100000</v>
      </c>
      <c r="G54" s="523"/>
      <c r="H54" s="523">
        <f>E54*F54</f>
        <v>400000</v>
      </c>
      <c r="I54" s="37"/>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33"/>
      <c r="AK54" s="401"/>
      <c r="AL54" s="401"/>
    </row>
    <row r="55" spans="1:38" ht="18.75" hidden="1" customHeight="1" outlineLevel="1" x14ac:dyDescent="0.25">
      <c r="A55" s="521"/>
      <c r="B55" s="513" t="s">
        <v>634</v>
      </c>
      <c r="C55" s="37"/>
      <c r="D55" s="1376">
        <v>4</v>
      </c>
      <c r="E55" s="523">
        <v>4</v>
      </c>
      <c r="F55" s="523">
        <v>200000</v>
      </c>
      <c r="G55" s="523"/>
      <c r="H55" s="523">
        <f>E55*F55</f>
        <v>800000</v>
      </c>
      <c r="I55" s="37"/>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33"/>
    </row>
    <row r="56" spans="1:38" ht="18.75" hidden="1" customHeight="1" outlineLevel="1" x14ac:dyDescent="0.25">
      <c r="A56" s="521"/>
      <c r="B56" s="513" t="s">
        <v>635</v>
      </c>
      <c r="C56" s="37"/>
      <c r="D56" s="1377">
        <v>4</v>
      </c>
      <c r="E56" s="523">
        <v>2</v>
      </c>
      <c r="F56" s="523">
        <v>100000</v>
      </c>
      <c r="G56" s="523"/>
      <c r="H56" s="523">
        <f>E56*F56</f>
        <v>200000</v>
      </c>
      <c r="I56" s="37"/>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33"/>
    </row>
    <row r="57" spans="1:38" ht="18.75" hidden="1" customHeight="1" outlineLevel="1" x14ac:dyDescent="0.25">
      <c r="A57" s="521"/>
      <c r="B57" s="513"/>
      <c r="C57" s="37"/>
      <c r="D57" s="39"/>
      <c r="E57" s="39"/>
      <c r="F57" s="39"/>
      <c r="G57" s="39"/>
      <c r="H57" s="39"/>
      <c r="I57" s="37">
        <f>SUM(H53:H56)</f>
        <v>1840000</v>
      </c>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33"/>
    </row>
    <row r="58" spans="1:38" ht="18.75" hidden="1" customHeight="1" outlineLevel="1" x14ac:dyDescent="0.25">
      <c r="A58" s="521"/>
      <c r="B58" s="513"/>
      <c r="C58" s="37"/>
      <c r="D58" s="39"/>
      <c r="E58" s="39"/>
      <c r="F58" s="39"/>
      <c r="G58" s="39"/>
      <c r="H58" s="39"/>
      <c r="I58" s="37"/>
      <c r="J58" s="462"/>
      <c r="K58" s="462"/>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33"/>
    </row>
    <row r="59" spans="1:38" ht="18.75" hidden="1" customHeight="1" outlineLevel="1" x14ac:dyDescent="0.25">
      <c r="A59" s="521"/>
      <c r="B59" s="513"/>
      <c r="C59" s="37"/>
      <c r="D59" s="39"/>
      <c r="E59" s="39"/>
      <c r="F59" s="39"/>
      <c r="G59" s="39"/>
      <c r="H59" s="39"/>
      <c r="I59" s="37"/>
      <c r="J59" s="462"/>
      <c r="K59" s="462"/>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33"/>
    </row>
    <row r="60" spans="1:38" ht="18.75" hidden="1" customHeight="1" outlineLevel="1" x14ac:dyDescent="0.25">
      <c r="A60" s="521"/>
      <c r="B60" s="505" t="s">
        <v>701</v>
      </c>
      <c r="C60" s="37"/>
      <c r="D60" s="39"/>
      <c r="E60" s="39"/>
      <c r="F60" s="39"/>
      <c r="G60" s="39"/>
      <c r="H60" s="1388">
        <f>SUM(I39:I57)</f>
        <v>5970000</v>
      </c>
      <c r="I60" s="1389"/>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33"/>
    </row>
    <row r="61" spans="1:38" ht="18.75" hidden="1" customHeight="1" outlineLevel="1" x14ac:dyDescent="0.25">
      <c r="A61" s="521"/>
      <c r="B61" s="505" t="s">
        <v>702</v>
      </c>
      <c r="C61" s="37"/>
      <c r="D61" s="39"/>
      <c r="E61" s="39"/>
      <c r="F61" s="39"/>
      <c r="G61" s="39"/>
      <c r="H61" s="1388">
        <v>500000</v>
      </c>
      <c r="I61" s="1389"/>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33"/>
    </row>
    <row r="62" spans="1:38" ht="18.75" hidden="1" customHeight="1" outlineLevel="1" x14ac:dyDescent="0.25">
      <c r="A62" s="521"/>
      <c r="B62" s="505" t="s">
        <v>729</v>
      </c>
      <c r="C62" s="37"/>
      <c r="D62" s="37"/>
      <c r="E62" s="37"/>
      <c r="F62" s="37"/>
      <c r="G62" s="37"/>
      <c r="H62" s="1388">
        <f>SUM(H60:I61)</f>
        <v>6470000</v>
      </c>
      <c r="I62" s="1389"/>
      <c r="J62" s="462"/>
      <c r="K62" s="590" t="s">
        <v>730</v>
      </c>
      <c r="L62" s="1392">
        <f>ROUNDUP(H62,-6)</f>
        <v>7000000</v>
      </c>
      <c r="M62" s="1393"/>
      <c r="N62" s="462"/>
      <c r="O62" s="462"/>
      <c r="P62" s="462"/>
      <c r="Q62" s="462"/>
      <c r="R62" s="462"/>
      <c r="S62" s="462"/>
      <c r="T62" s="462"/>
      <c r="U62" s="462"/>
      <c r="V62" s="462"/>
      <c r="W62" s="462"/>
      <c r="X62" s="462"/>
      <c r="Y62" s="462"/>
      <c r="Z62" s="462"/>
      <c r="AA62" s="462"/>
      <c r="AB62" s="462"/>
      <c r="AC62" s="462"/>
      <c r="AD62" s="462"/>
      <c r="AE62" s="462"/>
      <c r="AF62" s="462"/>
      <c r="AG62" s="462"/>
      <c r="AH62" s="462"/>
      <c r="AI62" s="462"/>
      <c r="AJ62" s="33"/>
    </row>
    <row r="63" spans="1:38" ht="18.75" customHeight="1" collapsed="1" x14ac:dyDescent="0.25">
      <c r="A63" s="521"/>
      <c r="B63" s="37"/>
      <c r="C63" s="37"/>
      <c r="D63" s="37"/>
      <c r="E63" s="37"/>
      <c r="F63" s="287"/>
      <c r="G63" s="37"/>
      <c r="H63" s="1388"/>
      <c r="I63" s="1389"/>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33"/>
    </row>
    <row r="64" spans="1:38" ht="17.399999999999999" collapsed="1" x14ac:dyDescent="0.25">
      <c r="A64" s="521" t="s">
        <v>707</v>
      </c>
      <c r="B64" s="467" t="s">
        <v>705</v>
      </c>
      <c r="C64" s="524"/>
      <c r="D64" s="524"/>
      <c r="E64" s="524"/>
      <c r="F64" s="524"/>
      <c r="G64" s="524"/>
      <c r="H64" s="1390"/>
      <c r="I64" s="1391"/>
      <c r="J64" s="462"/>
      <c r="K64" s="462"/>
      <c r="L64" s="462"/>
      <c r="M64" s="462"/>
      <c r="N64" s="462"/>
      <c r="O64" s="462"/>
      <c r="P64" s="462"/>
      <c r="Q64" s="462"/>
      <c r="R64" s="4"/>
      <c r="S64" s="462"/>
      <c r="T64" s="462"/>
      <c r="U64" s="462"/>
      <c r="V64" s="462"/>
      <c r="W64" s="462"/>
      <c r="X64" s="462"/>
      <c r="Y64" s="462"/>
      <c r="Z64" s="462"/>
      <c r="AA64" s="462"/>
      <c r="AB64" s="462"/>
      <c r="AC64" s="462"/>
      <c r="AD64" s="462"/>
      <c r="AE64" s="462"/>
      <c r="AF64" s="462"/>
      <c r="AG64" s="462"/>
      <c r="AH64" s="462"/>
      <c r="AI64" s="462"/>
      <c r="AJ64" s="33"/>
    </row>
    <row r="65" spans="1:36" ht="18.75" hidden="1" customHeight="1" outlineLevel="1" x14ac:dyDescent="0.25">
      <c r="A65" s="37"/>
      <c r="B65" s="525"/>
      <c r="C65" s="525"/>
      <c r="D65" s="525"/>
      <c r="E65" s="525"/>
      <c r="F65" s="525"/>
      <c r="G65" s="525"/>
      <c r="H65" s="526"/>
      <c r="I65" s="527"/>
      <c r="J65" s="462"/>
      <c r="K65" s="462"/>
      <c r="L65" s="462"/>
      <c r="M65" s="250"/>
      <c r="N65" s="250"/>
      <c r="O65" s="250"/>
      <c r="P65" s="250"/>
      <c r="Q65" s="250"/>
      <c r="R65" s="462"/>
      <c r="S65" s="462"/>
      <c r="T65" s="462"/>
      <c r="U65" s="462"/>
      <c r="V65" s="462"/>
      <c r="W65" s="462"/>
      <c r="X65" s="462"/>
      <c r="Y65" s="462"/>
      <c r="Z65" s="462"/>
      <c r="AA65" s="462"/>
      <c r="AB65" s="462"/>
      <c r="AC65" s="462"/>
      <c r="AD65" s="462"/>
      <c r="AE65" s="462"/>
      <c r="AF65" s="462"/>
      <c r="AG65" s="462"/>
      <c r="AH65" s="462"/>
      <c r="AI65" s="462"/>
      <c r="AJ65" s="33"/>
    </row>
    <row r="66" spans="1:36" ht="18.75" hidden="1" customHeight="1" outlineLevel="1" x14ac:dyDescent="0.25">
      <c r="A66" s="37"/>
      <c r="B66" s="528"/>
      <c r="C66" s="529"/>
      <c r="D66" s="530" t="s">
        <v>98</v>
      </c>
      <c r="E66" s="531"/>
      <c r="F66" s="531"/>
      <c r="G66" s="532"/>
      <c r="H66" s="533"/>
      <c r="I66" s="533"/>
      <c r="J66" s="462"/>
      <c r="K66" s="462"/>
      <c r="L66" s="462"/>
      <c r="M66" s="250"/>
      <c r="N66" s="250"/>
      <c r="O66" s="250"/>
      <c r="P66" s="250"/>
      <c r="Q66" s="250"/>
      <c r="R66" s="462"/>
      <c r="S66" s="462"/>
      <c r="T66" s="462"/>
      <c r="U66" s="462"/>
      <c r="V66" s="462"/>
      <c r="W66" s="462"/>
      <c r="X66" s="462"/>
      <c r="Y66" s="462"/>
      <c r="Z66" s="462"/>
      <c r="AA66" s="462"/>
      <c r="AB66" s="462"/>
      <c r="AC66" s="462"/>
      <c r="AD66" s="462"/>
      <c r="AE66" s="462"/>
      <c r="AF66" s="462"/>
      <c r="AG66" s="462"/>
      <c r="AH66" s="462"/>
      <c r="AI66" s="462"/>
      <c r="AJ66" s="33"/>
    </row>
    <row r="67" spans="1:36" ht="18.75" hidden="1" customHeight="1" outlineLevel="1" x14ac:dyDescent="0.25">
      <c r="A67" s="37"/>
      <c r="B67" s="534"/>
      <c r="C67" s="535"/>
      <c r="D67" s="536" t="s">
        <v>99</v>
      </c>
      <c r="E67" s="37"/>
      <c r="F67" s="37"/>
      <c r="G67" s="537"/>
      <c r="H67" s="538"/>
      <c r="I67" s="538"/>
      <c r="J67" s="462"/>
      <c r="K67" s="462"/>
      <c r="L67" s="462"/>
      <c r="M67" s="250"/>
      <c r="N67" s="250"/>
      <c r="O67" s="250"/>
      <c r="P67" s="250"/>
      <c r="Q67" s="250"/>
      <c r="R67" s="462"/>
      <c r="S67" s="462"/>
      <c r="T67" s="462"/>
      <c r="U67" s="462"/>
      <c r="V67" s="462"/>
      <c r="W67" s="462"/>
      <c r="X67" s="462"/>
      <c r="Y67" s="462"/>
      <c r="Z67" s="462"/>
      <c r="AA67" s="462"/>
      <c r="AB67" s="462"/>
      <c r="AC67" s="462"/>
      <c r="AD67" s="462"/>
      <c r="AE67" s="462"/>
      <c r="AF67" s="462"/>
      <c r="AG67" s="462"/>
      <c r="AH67" s="462"/>
      <c r="AI67" s="462"/>
      <c r="AJ67" s="33"/>
    </row>
    <row r="68" spans="1:36" ht="18.75" hidden="1" customHeight="1" outlineLevel="1" x14ac:dyDescent="0.25">
      <c r="A68" s="37"/>
      <c r="B68" s="539"/>
      <c r="C68" s="540"/>
      <c r="D68" s="541" t="s">
        <v>100</v>
      </c>
      <c r="E68" s="525"/>
      <c r="F68" s="37"/>
      <c r="G68" s="542"/>
      <c r="H68" s="538"/>
      <c r="I68" s="538"/>
      <c r="J68" s="462"/>
      <c r="K68" s="462"/>
      <c r="L68" s="462"/>
      <c r="M68" s="250"/>
      <c r="N68" s="250"/>
      <c r="O68" s="250"/>
      <c r="P68" s="250"/>
      <c r="Q68" s="250"/>
      <c r="R68" s="462"/>
      <c r="S68" s="462"/>
      <c r="T68" s="462"/>
      <c r="U68" s="462"/>
      <c r="V68" s="462"/>
      <c r="W68" s="462"/>
      <c r="X68" s="462"/>
      <c r="Y68" s="462"/>
      <c r="Z68" s="462"/>
      <c r="AA68" s="462"/>
      <c r="AB68" s="462"/>
      <c r="AC68" s="462"/>
      <c r="AD68" s="462"/>
      <c r="AE68" s="462"/>
      <c r="AF68" s="462"/>
      <c r="AG68" s="462"/>
      <c r="AH68" s="462"/>
      <c r="AI68" s="462"/>
      <c r="AJ68" s="33"/>
    </row>
    <row r="69" spans="1:36" ht="18.75" hidden="1" customHeight="1" outlineLevel="1" x14ac:dyDescent="0.25">
      <c r="A69" s="37"/>
      <c r="B69" s="1372" t="s">
        <v>704</v>
      </c>
      <c r="C69" s="1372"/>
      <c r="D69" s="1372"/>
      <c r="E69" s="1372"/>
      <c r="F69" s="1372"/>
      <c r="G69" s="1373"/>
      <c r="H69" s="523"/>
      <c r="I69" s="523"/>
      <c r="J69" s="462"/>
      <c r="K69" s="462"/>
      <c r="L69" s="462"/>
      <c r="M69" s="250"/>
      <c r="N69" s="250"/>
      <c r="O69" s="250"/>
      <c r="P69" s="250"/>
      <c r="Q69" s="250"/>
      <c r="R69" s="462"/>
      <c r="S69" s="462"/>
      <c r="T69" s="462"/>
      <c r="U69" s="462"/>
      <c r="V69" s="462"/>
      <c r="W69" s="462"/>
      <c r="X69" s="462"/>
      <c r="Y69" s="462"/>
      <c r="Z69" s="462"/>
      <c r="AA69" s="462"/>
      <c r="AB69" s="462"/>
      <c r="AC69" s="462"/>
      <c r="AD69" s="462"/>
      <c r="AE69" s="462"/>
      <c r="AF69" s="462"/>
      <c r="AG69" s="462"/>
      <c r="AH69" s="462"/>
      <c r="AI69" s="462"/>
      <c r="AJ69" s="33"/>
    </row>
    <row r="70" spans="1:36" ht="18.75" hidden="1" customHeight="1" outlineLevel="1" x14ac:dyDescent="0.25">
      <c r="A70" s="37"/>
      <c r="B70" s="543" t="s">
        <v>102</v>
      </c>
      <c r="C70" s="529"/>
      <c r="D70" s="529" t="s">
        <v>103</v>
      </c>
      <c r="E70" s="529"/>
      <c r="F70" s="529" t="s">
        <v>103</v>
      </c>
      <c r="G70" s="523" t="s">
        <v>141</v>
      </c>
      <c r="H70" s="523" t="s">
        <v>104</v>
      </c>
      <c r="I70" s="523" t="s">
        <v>105</v>
      </c>
      <c r="J70" s="462"/>
      <c r="K70" s="462"/>
      <c r="L70" s="462"/>
      <c r="M70" s="250"/>
      <c r="N70" s="250"/>
      <c r="O70" s="250"/>
      <c r="P70" s="250"/>
      <c r="Q70" s="250"/>
      <c r="R70" s="462"/>
      <c r="S70" s="462"/>
      <c r="T70" s="462"/>
      <c r="U70" s="462"/>
      <c r="V70" s="462"/>
      <c r="W70" s="462"/>
      <c r="X70" s="462"/>
      <c r="Y70" s="462"/>
      <c r="Z70" s="462"/>
      <c r="AA70" s="462"/>
      <c r="AB70" s="462"/>
      <c r="AC70" s="462"/>
      <c r="AD70" s="462"/>
      <c r="AE70" s="462"/>
      <c r="AF70" s="462"/>
      <c r="AG70" s="462"/>
      <c r="AH70" s="462"/>
      <c r="AI70" s="462"/>
      <c r="AJ70" s="33"/>
    </row>
    <row r="71" spans="1:36" ht="18.75" hidden="1" customHeight="1" outlineLevel="1" x14ac:dyDescent="0.25">
      <c r="A71" s="37"/>
      <c r="B71" s="528"/>
      <c r="C71" s="544"/>
      <c r="D71" s="531"/>
      <c r="E71" s="532"/>
      <c r="F71" s="537"/>
      <c r="G71" s="545"/>
      <c r="H71" s="535"/>
      <c r="I71" s="535"/>
      <c r="J71" s="462"/>
      <c r="K71" s="462"/>
      <c r="L71" s="462"/>
      <c r="M71" s="250"/>
      <c r="N71" s="250"/>
      <c r="O71" s="250"/>
      <c r="P71" s="250"/>
      <c r="Q71" s="250"/>
      <c r="R71" s="462"/>
      <c r="S71" s="462"/>
      <c r="T71" s="462"/>
      <c r="U71" s="462"/>
      <c r="V71" s="462"/>
      <c r="W71" s="462"/>
      <c r="X71" s="462"/>
      <c r="Y71" s="462"/>
      <c r="Z71" s="462"/>
      <c r="AA71" s="462"/>
      <c r="AB71" s="462"/>
      <c r="AC71" s="462"/>
      <c r="AD71" s="462"/>
      <c r="AE71" s="462"/>
      <c r="AF71" s="462"/>
      <c r="AG71" s="462"/>
      <c r="AH71" s="462"/>
      <c r="AI71" s="462"/>
      <c r="AJ71" s="33"/>
    </row>
    <row r="72" spans="1:36" ht="18.75" hidden="1" customHeight="1" outlineLevel="1" x14ac:dyDescent="0.25">
      <c r="A72" s="37"/>
      <c r="B72" s="534"/>
      <c r="C72" s="545"/>
      <c r="D72" s="37"/>
      <c r="E72" s="537"/>
      <c r="F72" s="537"/>
      <c r="G72" s="545"/>
      <c r="H72" s="535"/>
      <c r="I72" s="535"/>
      <c r="J72" s="462"/>
      <c r="K72" s="462"/>
      <c r="L72" s="462"/>
      <c r="M72" s="250"/>
      <c r="N72" s="250"/>
      <c r="O72" s="250"/>
      <c r="P72" s="250"/>
      <c r="Q72" s="250"/>
      <c r="R72" s="462"/>
      <c r="S72" s="462"/>
      <c r="T72" s="462"/>
      <c r="U72" s="462"/>
      <c r="V72" s="462"/>
      <c r="W72" s="462"/>
      <c r="X72" s="462"/>
      <c r="Y72" s="462"/>
      <c r="Z72" s="462"/>
      <c r="AA72" s="462"/>
      <c r="AB72" s="462"/>
      <c r="AC72" s="462"/>
      <c r="AD72" s="462"/>
      <c r="AE72" s="462"/>
      <c r="AF72" s="462"/>
      <c r="AG72" s="462"/>
      <c r="AH72" s="462"/>
      <c r="AI72" s="462"/>
      <c r="AJ72" s="33"/>
    </row>
    <row r="73" spans="1:36" ht="18.75" hidden="1" customHeight="1" outlineLevel="1" x14ac:dyDescent="0.25">
      <c r="A73" s="37"/>
      <c r="B73" s="546" t="s">
        <v>328</v>
      </c>
      <c r="C73" s="547" t="s">
        <v>626</v>
      </c>
      <c r="D73" s="37"/>
      <c r="E73" s="537"/>
      <c r="F73" s="537"/>
      <c r="G73" s="545"/>
      <c r="H73" s="535"/>
      <c r="I73" s="535"/>
      <c r="J73" s="462"/>
      <c r="K73" s="462"/>
      <c r="L73" s="462"/>
      <c r="M73" s="250"/>
      <c r="N73" s="250"/>
      <c r="O73" s="250"/>
      <c r="P73" s="250"/>
      <c r="Q73" s="250"/>
      <c r="R73" s="462"/>
      <c r="S73" s="462"/>
      <c r="T73" s="462"/>
      <c r="U73" s="462"/>
      <c r="V73" s="462"/>
      <c r="W73" s="462"/>
      <c r="X73" s="462"/>
      <c r="Y73" s="462"/>
      <c r="Z73" s="462"/>
      <c r="AA73" s="462"/>
      <c r="AB73" s="462"/>
      <c r="AC73" s="462"/>
      <c r="AD73" s="462"/>
      <c r="AE73" s="462"/>
      <c r="AF73" s="462"/>
      <c r="AG73" s="462"/>
      <c r="AH73" s="462"/>
      <c r="AI73" s="462"/>
      <c r="AJ73" s="33"/>
    </row>
    <row r="74" spans="1:36" ht="18.75" hidden="1" customHeight="1" outlineLevel="1" x14ac:dyDescent="0.25">
      <c r="A74" s="37"/>
      <c r="B74" s="548"/>
      <c r="C74" s="549"/>
      <c r="D74" s="37"/>
      <c r="E74" s="537"/>
      <c r="F74" s="537"/>
      <c r="G74" s="545"/>
      <c r="H74" s="535"/>
      <c r="I74" s="535"/>
      <c r="J74" s="462"/>
      <c r="K74" s="462"/>
      <c r="L74" s="462"/>
      <c r="M74" s="250"/>
      <c r="N74" s="250"/>
      <c r="O74" s="250"/>
      <c r="P74" s="250"/>
      <c r="Q74" s="250"/>
      <c r="R74" s="462"/>
      <c r="S74" s="462"/>
      <c r="T74" s="462"/>
      <c r="U74" s="462"/>
      <c r="V74" s="462"/>
      <c r="W74" s="462"/>
      <c r="X74" s="462"/>
      <c r="Y74" s="462"/>
      <c r="Z74" s="462"/>
      <c r="AA74" s="462"/>
      <c r="AB74" s="462"/>
      <c r="AC74" s="462"/>
      <c r="AD74" s="462"/>
      <c r="AE74" s="462"/>
      <c r="AF74" s="462"/>
      <c r="AG74" s="462"/>
      <c r="AH74" s="462"/>
      <c r="AI74" s="462"/>
      <c r="AJ74" s="33"/>
    </row>
    <row r="75" spans="1:36" ht="18.75" hidden="1" customHeight="1" outlineLevel="1" x14ac:dyDescent="0.25">
      <c r="A75" s="37"/>
      <c r="B75" s="512" t="s">
        <v>329</v>
      </c>
      <c r="C75" s="547" t="s">
        <v>631</v>
      </c>
      <c r="D75" s="37"/>
      <c r="E75" s="537"/>
      <c r="F75" s="537"/>
      <c r="G75" s="545"/>
      <c r="H75" s="535"/>
      <c r="I75" s="535"/>
      <c r="J75" s="462"/>
      <c r="K75" s="462"/>
      <c r="L75" s="462"/>
      <c r="M75" s="250"/>
      <c r="N75" s="250"/>
      <c r="O75" s="250"/>
      <c r="P75" s="250"/>
      <c r="Q75" s="250"/>
      <c r="R75" s="462"/>
      <c r="S75" s="462"/>
      <c r="T75" s="462"/>
      <c r="U75" s="462"/>
      <c r="V75" s="462"/>
      <c r="W75" s="462"/>
      <c r="X75" s="462"/>
      <c r="Y75" s="462"/>
      <c r="Z75" s="462"/>
      <c r="AA75" s="462"/>
      <c r="AB75" s="462"/>
      <c r="AC75" s="462"/>
      <c r="AD75" s="462"/>
      <c r="AE75" s="462"/>
      <c r="AF75" s="462"/>
      <c r="AG75" s="462"/>
      <c r="AH75" s="462"/>
      <c r="AI75" s="462"/>
      <c r="AJ75" s="33"/>
    </row>
    <row r="76" spans="1:36" ht="18.75" hidden="1" customHeight="1" outlineLevel="1" x14ac:dyDescent="0.25">
      <c r="A76" s="37"/>
      <c r="B76" s="548"/>
      <c r="C76" s="549"/>
      <c r="D76" s="37"/>
      <c r="E76" s="537"/>
      <c r="F76" s="537"/>
      <c r="G76" s="545"/>
      <c r="H76" s="535"/>
      <c r="I76" s="535"/>
      <c r="J76" s="462"/>
      <c r="K76" s="462"/>
      <c r="L76" s="462"/>
      <c r="M76" s="250"/>
      <c r="N76" s="250"/>
      <c r="O76" s="250"/>
      <c r="P76" s="250"/>
      <c r="Q76" s="250"/>
      <c r="R76" s="4"/>
      <c r="S76" s="462"/>
      <c r="T76" s="462"/>
      <c r="U76" s="462"/>
      <c r="V76" s="462"/>
      <c r="W76" s="462"/>
      <c r="X76" s="462"/>
      <c r="Y76" s="462"/>
      <c r="Z76" s="462"/>
      <c r="AA76" s="462"/>
      <c r="AB76" s="462"/>
      <c r="AC76" s="462"/>
      <c r="AD76" s="462"/>
      <c r="AE76" s="462"/>
      <c r="AF76" s="462"/>
      <c r="AG76" s="462"/>
      <c r="AH76" s="462"/>
      <c r="AI76" s="462"/>
      <c r="AJ76" s="33"/>
    </row>
    <row r="77" spans="1:36" ht="18.75" hidden="1" customHeight="1" outlineLevel="1" x14ac:dyDescent="0.25">
      <c r="A77" s="37"/>
      <c r="B77" s="512"/>
      <c r="C77" s="545" t="s">
        <v>618</v>
      </c>
      <c r="D77" s="37"/>
      <c r="E77" s="537"/>
      <c r="F77" s="537"/>
      <c r="G77" s="545"/>
      <c r="H77" s="535"/>
      <c r="I77" s="535"/>
      <c r="J77" s="462"/>
      <c r="K77" s="462"/>
      <c r="L77" s="462"/>
      <c r="M77" s="250"/>
      <c r="N77" s="250"/>
      <c r="O77" s="250"/>
      <c r="P77" s="250"/>
      <c r="Q77" s="250"/>
      <c r="R77" s="4"/>
      <c r="S77" s="462"/>
      <c r="T77" s="462"/>
      <c r="U77" s="462"/>
      <c r="V77" s="462"/>
      <c r="W77" s="462"/>
      <c r="X77" s="462"/>
      <c r="Y77" s="462"/>
      <c r="Z77" s="462"/>
      <c r="AA77" s="462"/>
      <c r="AB77" s="462"/>
      <c r="AC77" s="462"/>
      <c r="AD77" s="462"/>
      <c r="AE77" s="462"/>
      <c r="AF77" s="462"/>
      <c r="AG77" s="462"/>
      <c r="AH77" s="462"/>
      <c r="AI77" s="462"/>
      <c r="AJ77" s="33"/>
    </row>
    <row r="78" spans="1:36" ht="18.75" hidden="1" customHeight="1" outlineLevel="1" x14ac:dyDescent="0.25">
      <c r="A78" s="37"/>
      <c r="B78" s="550"/>
      <c r="C78" s="545" t="s">
        <v>318</v>
      </c>
      <c r="D78" s="37"/>
      <c r="E78" s="537"/>
      <c r="F78" s="551"/>
      <c r="G78" s="545"/>
      <c r="H78" s="535"/>
      <c r="I78" s="535"/>
      <c r="J78" s="462"/>
      <c r="K78" s="462"/>
      <c r="L78" s="462"/>
      <c r="M78" s="250"/>
      <c r="N78" s="250"/>
      <c r="O78" s="250"/>
      <c r="P78" s="250"/>
      <c r="Q78" s="250"/>
      <c r="R78" s="4"/>
      <c r="S78" s="462"/>
      <c r="T78" s="462"/>
      <c r="U78" s="462"/>
      <c r="V78" s="462"/>
      <c r="W78" s="462"/>
      <c r="X78" s="462"/>
      <c r="Y78" s="462"/>
      <c r="Z78" s="462"/>
      <c r="AA78" s="462"/>
      <c r="AB78" s="462"/>
      <c r="AC78" s="462"/>
      <c r="AD78" s="462"/>
      <c r="AE78" s="462"/>
      <c r="AF78" s="462"/>
      <c r="AG78" s="462"/>
      <c r="AH78" s="462"/>
      <c r="AI78" s="462"/>
      <c r="AJ78" s="33"/>
    </row>
    <row r="79" spans="1:36" ht="18.75" hidden="1" customHeight="1" outlineLevel="1" x14ac:dyDescent="0.25">
      <c r="A79" s="37"/>
      <c r="B79" s="548"/>
      <c r="C79" s="545" t="s">
        <v>619</v>
      </c>
      <c r="D79" s="37"/>
      <c r="E79" s="537"/>
      <c r="F79" s="551"/>
      <c r="G79" s="545"/>
      <c r="H79" s="535"/>
      <c r="I79" s="535"/>
      <c r="J79" s="462"/>
      <c r="K79" s="462"/>
      <c r="L79" s="462"/>
      <c r="M79" s="250"/>
      <c r="N79" s="250"/>
      <c r="O79" s="250"/>
      <c r="P79" s="250"/>
      <c r="Q79" s="250"/>
      <c r="R79" s="4"/>
      <c r="S79" s="462"/>
      <c r="T79" s="462"/>
      <c r="U79" s="462"/>
      <c r="V79" s="462"/>
      <c r="W79" s="462"/>
      <c r="X79" s="462"/>
      <c r="Y79" s="462"/>
      <c r="Z79" s="462"/>
      <c r="AA79" s="462"/>
      <c r="AB79" s="462"/>
      <c r="AC79" s="462"/>
      <c r="AD79" s="462"/>
      <c r="AE79" s="462"/>
      <c r="AF79" s="462"/>
      <c r="AG79" s="462"/>
      <c r="AH79" s="462"/>
      <c r="AI79" s="462"/>
      <c r="AJ79" s="33"/>
    </row>
    <row r="80" spans="1:36" ht="18.75" hidden="1" customHeight="1" outlineLevel="1" x14ac:dyDescent="0.25">
      <c r="A80" s="37"/>
      <c r="B80" s="548"/>
      <c r="C80" s="552" t="s">
        <v>620</v>
      </c>
      <c r="D80" s="37"/>
      <c r="E80" s="551"/>
      <c r="F80" s="551" t="s">
        <v>17</v>
      </c>
      <c r="G80" s="553">
        <v>40</v>
      </c>
      <c r="H80" s="554">
        <v>4900</v>
      </c>
      <c r="I80" s="555">
        <f>(G80*H80)</f>
        <v>196000</v>
      </c>
      <c r="J80" s="462"/>
      <c r="K80" s="462"/>
      <c r="L80" s="462"/>
      <c r="M80" s="250"/>
      <c r="N80" s="250"/>
      <c r="O80" s="250"/>
      <c r="P80" s="250"/>
      <c r="Q80" s="250"/>
      <c r="R80" s="4"/>
      <c r="S80" s="462"/>
      <c r="T80" s="462"/>
      <c r="U80" s="462"/>
      <c r="V80" s="462"/>
      <c r="W80" s="462"/>
      <c r="X80" s="462"/>
      <c r="Y80" s="462"/>
      <c r="Z80" s="462"/>
      <c r="AA80" s="462"/>
      <c r="AB80" s="462"/>
      <c r="AC80" s="462"/>
      <c r="AD80" s="462"/>
      <c r="AE80" s="462"/>
      <c r="AF80" s="462"/>
      <c r="AG80" s="462"/>
      <c r="AH80" s="462"/>
      <c r="AI80" s="462"/>
      <c r="AJ80" s="33"/>
    </row>
    <row r="81" spans="1:36" ht="18.75" hidden="1" customHeight="1" outlineLevel="1" x14ac:dyDescent="0.25">
      <c r="A81" s="37"/>
      <c r="B81" s="548"/>
      <c r="C81" s="545"/>
      <c r="D81" s="37"/>
      <c r="E81" s="551"/>
      <c r="F81" s="551"/>
      <c r="G81" s="545"/>
      <c r="H81" s="535"/>
      <c r="I81" s="535"/>
      <c r="J81" s="462"/>
      <c r="K81" s="462"/>
      <c r="L81" s="462"/>
      <c r="M81" s="250"/>
      <c r="N81" s="250"/>
      <c r="O81" s="250"/>
      <c r="P81" s="250"/>
      <c r="Q81" s="250"/>
      <c r="R81" s="4"/>
      <c r="S81" s="462"/>
      <c r="T81" s="462"/>
      <c r="U81" s="462"/>
      <c r="V81" s="462"/>
      <c r="W81" s="462"/>
      <c r="X81" s="462"/>
      <c r="Y81" s="462"/>
      <c r="Z81" s="462"/>
      <c r="AA81" s="462"/>
      <c r="AB81" s="462"/>
      <c r="AC81" s="462"/>
      <c r="AD81" s="462"/>
      <c r="AE81" s="462"/>
      <c r="AF81" s="462"/>
      <c r="AG81" s="462"/>
      <c r="AH81" s="462"/>
      <c r="AI81" s="462"/>
      <c r="AJ81" s="33"/>
    </row>
    <row r="82" spans="1:36" ht="18.75" hidden="1" customHeight="1" outlineLevel="1" x14ac:dyDescent="0.25">
      <c r="A82" s="37"/>
      <c r="B82" s="548"/>
      <c r="C82" s="549" t="s">
        <v>332</v>
      </c>
      <c r="D82" s="556" t="s">
        <v>333</v>
      </c>
      <c r="E82" s="551"/>
      <c r="F82" s="551" t="s">
        <v>17</v>
      </c>
      <c r="G82" s="553">
        <v>1</v>
      </c>
      <c r="H82" s="554">
        <v>40000</v>
      </c>
      <c r="I82" s="555">
        <f>(G82*H82)</f>
        <v>40000</v>
      </c>
      <c r="J82" s="462"/>
      <c r="K82" s="462"/>
      <c r="L82" s="462"/>
      <c r="M82" s="250"/>
      <c r="N82" s="250"/>
      <c r="O82" s="250"/>
      <c r="P82" s="250"/>
      <c r="Q82" s="250"/>
      <c r="R82" s="4"/>
      <c r="S82" s="462"/>
      <c r="T82" s="462"/>
      <c r="U82" s="462"/>
      <c r="V82" s="462"/>
      <c r="W82" s="462"/>
      <c r="X82" s="462"/>
      <c r="Y82" s="462"/>
      <c r="Z82" s="462"/>
      <c r="AA82" s="462"/>
      <c r="AB82" s="462"/>
      <c r="AC82" s="462"/>
      <c r="AD82" s="462"/>
      <c r="AE82" s="462"/>
      <c r="AF82" s="462"/>
      <c r="AG82" s="462"/>
      <c r="AH82" s="462"/>
      <c r="AI82" s="462"/>
      <c r="AJ82" s="33"/>
    </row>
    <row r="83" spans="1:36" ht="18.75" hidden="1" customHeight="1" outlineLevel="1" x14ac:dyDescent="0.25">
      <c r="A83" s="37"/>
      <c r="B83" s="548"/>
      <c r="C83" s="545"/>
      <c r="D83" s="37"/>
      <c r="E83" s="551"/>
      <c r="F83" s="551"/>
      <c r="G83" s="557"/>
      <c r="H83" s="538"/>
      <c r="I83" s="538"/>
      <c r="J83" s="462"/>
      <c r="K83" s="462"/>
      <c r="L83" s="462"/>
      <c r="M83" s="250"/>
      <c r="N83" s="250"/>
      <c r="O83" s="250"/>
      <c r="P83" s="250"/>
      <c r="Q83" s="250"/>
      <c r="R83" s="4"/>
      <c r="S83" s="462"/>
      <c r="T83" s="462"/>
      <c r="U83" s="462"/>
      <c r="V83" s="462"/>
      <c r="W83" s="462"/>
      <c r="X83" s="462"/>
      <c r="Y83" s="462"/>
      <c r="Z83" s="462"/>
      <c r="AA83" s="462"/>
      <c r="AB83" s="462"/>
      <c r="AC83" s="462"/>
      <c r="AD83" s="462"/>
      <c r="AE83" s="462"/>
      <c r="AF83" s="462"/>
      <c r="AG83" s="462"/>
      <c r="AH83" s="462"/>
      <c r="AI83" s="462"/>
      <c r="AJ83" s="33"/>
    </row>
    <row r="84" spans="1:36" ht="18.75" hidden="1" customHeight="1" outlineLevel="1" x14ac:dyDescent="0.25">
      <c r="A84" s="37"/>
      <c r="B84" s="548"/>
      <c r="C84" s="545" t="s">
        <v>623</v>
      </c>
      <c r="D84" s="556" t="s">
        <v>333</v>
      </c>
      <c r="E84" s="551"/>
      <c r="F84" s="551" t="s">
        <v>17</v>
      </c>
      <c r="G84" s="553">
        <v>40</v>
      </c>
      <c r="H84" s="554">
        <v>5000</v>
      </c>
      <c r="I84" s="555">
        <f>(G84*H84)</f>
        <v>200000</v>
      </c>
      <c r="J84" s="462"/>
      <c r="K84" s="462"/>
      <c r="L84" s="462"/>
      <c r="M84" s="250"/>
      <c r="N84" s="250"/>
      <c r="O84" s="250"/>
      <c r="P84" s="250"/>
      <c r="Q84" s="250"/>
      <c r="R84" s="4"/>
      <c r="S84" s="462"/>
      <c r="T84" s="462"/>
      <c r="U84" s="462"/>
      <c r="V84" s="462"/>
      <c r="W84" s="462"/>
      <c r="X84" s="462"/>
      <c r="Y84" s="462"/>
      <c r="Z84" s="462"/>
      <c r="AA84" s="462"/>
      <c r="AB84" s="462"/>
      <c r="AC84" s="462"/>
      <c r="AD84" s="462"/>
      <c r="AE84" s="462"/>
      <c r="AF84" s="462"/>
      <c r="AG84" s="462"/>
      <c r="AH84" s="462"/>
      <c r="AI84" s="462"/>
      <c r="AJ84" s="33"/>
    </row>
    <row r="85" spans="1:36" ht="18.75" hidden="1" customHeight="1" outlineLevel="1" x14ac:dyDescent="0.25">
      <c r="A85" s="37"/>
      <c r="B85" s="548"/>
      <c r="C85" s="549"/>
      <c r="D85" s="37"/>
      <c r="E85" s="551"/>
      <c r="F85" s="551"/>
      <c r="G85" s="553"/>
      <c r="H85" s="554"/>
      <c r="I85" s="555"/>
      <c r="J85" s="462"/>
      <c r="K85" s="462"/>
      <c r="L85" s="462"/>
      <c r="M85" s="250"/>
      <c r="N85" s="250"/>
      <c r="O85" s="250"/>
      <c r="P85" s="250"/>
      <c r="Q85" s="250"/>
      <c r="R85" s="4"/>
      <c r="S85" s="462"/>
      <c r="T85" s="462"/>
      <c r="U85" s="462"/>
      <c r="V85" s="462"/>
      <c r="W85" s="462"/>
      <c r="X85" s="462"/>
      <c r="Y85" s="462"/>
      <c r="Z85" s="462"/>
      <c r="AA85" s="462"/>
      <c r="AB85" s="462"/>
      <c r="AC85" s="462"/>
      <c r="AD85" s="462"/>
      <c r="AE85" s="462"/>
      <c r="AF85" s="462"/>
      <c r="AG85" s="462"/>
      <c r="AH85" s="462"/>
      <c r="AI85" s="462"/>
      <c r="AJ85" s="33"/>
    </row>
    <row r="86" spans="1:36" ht="18.75" hidden="1" customHeight="1" outlineLevel="1" x14ac:dyDescent="0.25">
      <c r="A86" s="37"/>
      <c r="B86" s="548"/>
      <c r="C86" s="37"/>
      <c r="D86" s="37"/>
      <c r="E86" s="551"/>
      <c r="F86" s="551"/>
      <c r="G86" s="557"/>
      <c r="H86" s="538"/>
      <c r="I86" s="538"/>
      <c r="J86" s="462"/>
      <c r="K86" s="462"/>
      <c r="L86" s="462"/>
      <c r="M86" s="250"/>
      <c r="N86" s="250"/>
      <c r="O86" s="250"/>
      <c r="P86" s="250"/>
      <c r="Q86" s="250"/>
      <c r="R86" s="4"/>
      <c r="S86" s="462"/>
      <c r="T86" s="462"/>
      <c r="U86" s="462"/>
      <c r="V86" s="462"/>
      <c r="W86" s="462"/>
      <c r="X86" s="462"/>
      <c r="Y86" s="462"/>
      <c r="Z86" s="462"/>
      <c r="AA86" s="462"/>
      <c r="AB86" s="462"/>
      <c r="AC86" s="462"/>
      <c r="AD86" s="462"/>
      <c r="AE86" s="462"/>
      <c r="AF86" s="462"/>
      <c r="AG86" s="462"/>
      <c r="AH86" s="462"/>
      <c r="AI86" s="462"/>
      <c r="AJ86" s="33"/>
    </row>
    <row r="87" spans="1:36" ht="18.75" hidden="1" customHeight="1" outlineLevel="1" x14ac:dyDescent="0.25">
      <c r="A87" s="37"/>
      <c r="B87" s="548"/>
      <c r="C87" s="558" t="s">
        <v>621</v>
      </c>
      <c r="D87" s="37"/>
      <c r="E87" s="551"/>
      <c r="F87" s="551"/>
      <c r="G87" s="553"/>
      <c r="H87" s="554"/>
      <c r="I87" s="555">
        <f>SUM(I80:I84)</f>
        <v>436000</v>
      </c>
      <c r="J87" s="462"/>
      <c r="K87" s="462"/>
      <c r="L87" s="462"/>
      <c r="M87" s="250"/>
      <c r="N87" s="250"/>
      <c r="O87" s="250"/>
      <c r="P87" s="250"/>
      <c r="Q87" s="250"/>
      <c r="R87" s="4"/>
      <c r="S87" s="462"/>
      <c r="T87" s="462"/>
      <c r="U87" s="462"/>
      <c r="V87" s="462"/>
      <c r="W87" s="462"/>
      <c r="X87" s="462"/>
      <c r="Y87" s="462"/>
      <c r="Z87" s="462"/>
      <c r="AA87" s="462"/>
      <c r="AB87" s="462"/>
      <c r="AC87" s="462"/>
      <c r="AD87" s="462"/>
      <c r="AE87" s="462"/>
      <c r="AF87" s="462"/>
      <c r="AG87" s="462"/>
      <c r="AH87" s="462"/>
      <c r="AI87" s="462"/>
      <c r="AJ87" s="33"/>
    </row>
    <row r="88" spans="1:36" ht="18.75" hidden="1" customHeight="1" outlineLevel="1" x14ac:dyDescent="0.25">
      <c r="A88" s="37"/>
      <c r="B88" s="548"/>
      <c r="C88" s="549"/>
      <c r="D88" s="37"/>
      <c r="E88" s="551"/>
      <c r="F88" s="551"/>
      <c r="G88" s="557"/>
      <c r="H88" s="538"/>
      <c r="I88" s="538"/>
      <c r="J88" s="462"/>
      <c r="K88" s="462"/>
      <c r="L88" s="462"/>
      <c r="M88" s="250"/>
      <c r="N88" s="250"/>
      <c r="O88" s="250"/>
      <c r="P88" s="250"/>
      <c r="Q88" s="250"/>
      <c r="R88" s="4"/>
      <c r="S88" s="462"/>
      <c r="T88" s="462"/>
      <c r="U88" s="462"/>
      <c r="V88" s="462"/>
      <c r="W88" s="462"/>
      <c r="X88" s="462"/>
      <c r="Y88" s="462"/>
      <c r="Z88" s="462"/>
      <c r="AA88" s="462"/>
      <c r="AB88" s="462"/>
      <c r="AC88" s="462"/>
      <c r="AD88" s="462"/>
      <c r="AE88" s="462"/>
      <c r="AF88" s="462"/>
      <c r="AG88" s="462"/>
      <c r="AH88" s="462"/>
      <c r="AI88" s="462"/>
      <c r="AJ88" s="33"/>
    </row>
    <row r="89" spans="1:36" ht="18.75" hidden="1" customHeight="1" outlineLevel="1" x14ac:dyDescent="0.25">
      <c r="A89" s="37"/>
      <c r="B89" s="548"/>
      <c r="C89" s="549"/>
      <c r="D89" s="37"/>
      <c r="E89" s="551"/>
      <c r="F89" s="551"/>
      <c r="G89" s="557"/>
      <c r="H89" s="538"/>
      <c r="I89" s="538"/>
      <c r="J89" s="462"/>
      <c r="K89" s="462"/>
      <c r="L89" s="462"/>
      <c r="M89" s="250"/>
      <c r="N89" s="250"/>
      <c r="O89" s="250"/>
      <c r="P89" s="250"/>
      <c r="Q89" s="250"/>
      <c r="R89" s="4"/>
      <c r="S89" s="462"/>
      <c r="T89" s="462"/>
      <c r="U89" s="462"/>
      <c r="V89" s="462"/>
      <c r="W89" s="462"/>
      <c r="X89" s="462"/>
      <c r="Y89" s="462"/>
      <c r="Z89" s="462"/>
      <c r="AA89" s="462"/>
      <c r="AB89" s="462"/>
      <c r="AC89" s="462"/>
      <c r="AD89" s="462"/>
      <c r="AE89" s="462"/>
      <c r="AF89" s="462"/>
      <c r="AG89" s="462"/>
      <c r="AH89" s="462"/>
      <c r="AI89" s="462"/>
      <c r="AJ89" s="33"/>
    </row>
    <row r="90" spans="1:36" ht="18.75" hidden="1" customHeight="1" outlineLevel="1" x14ac:dyDescent="0.25">
      <c r="A90" s="37"/>
      <c r="B90" s="512" t="s">
        <v>340</v>
      </c>
      <c r="C90" s="547" t="s">
        <v>622</v>
      </c>
      <c r="D90" s="37"/>
      <c r="E90" s="537"/>
      <c r="F90" s="537"/>
      <c r="G90" s="545"/>
      <c r="H90" s="535"/>
      <c r="I90" s="535"/>
      <c r="J90" s="462"/>
      <c r="K90" s="462"/>
      <c r="L90" s="462"/>
      <c r="M90" s="250"/>
      <c r="N90" s="250"/>
      <c r="O90" s="250"/>
      <c r="P90" s="250"/>
      <c r="Q90" s="250"/>
      <c r="R90" s="4"/>
      <c r="S90" s="462"/>
      <c r="T90" s="462"/>
      <c r="U90" s="462"/>
      <c r="V90" s="462"/>
      <c r="W90" s="462"/>
      <c r="X90" s="462"/>
      <c r="Y90" s="462"/>
      <c r="Z90" s="462"/>
      <c r="AA90" s="462"/>
      <c r="AB90" s="462"/>
      <c r="AC90" s="462"/>
      <c r="AD90" s="462"/>
      <c r="AE90" s="462"/>
      <c r="AF90" s="462"/>
      <c r="AG90" s="462"/>
      <c r="AH90" s="462"/>
      <c r="AI90" s="462"/>
      <c r="AJ90" s="33"/>
    </row>
    <row r="91" spans="1:36" ht="18.75" hidden="1" customHeight="1" outlineLevel="1" x14ac:dyDescent="0.25">
      <c r="A91" s="37"/>
      <c r="B91" s="548"/>
      <c r="C91" s="549"/>
      <c r="D91" s="37"/>
      <c r="E91" s="537"/>
      <c r="F91" s="537"/>
      <c r="G91" s="545"/>
      <c r="H91" s="535"/>
      <c r="I91" s="535"/>
      <c r="J91" s="462"/>
      <c r="K91" s="462"/>
      <c r="L91" s="462"/>
      <c r="M91" s="250"/>
      <c r="N91" s="250"/>
      <c r="O91" s="250"/>
      <c r="P91" s="250"/>
      <c r="Q91" s="250"/>
      <c r="R91" s="4"/>
      <c r="S91" s="462"/>
      <c r="T91" s="462"/>
      <c r="U91" s="462"/>
      <c r="V91" s="462"/>
      <c r="W91" s="462"/>
      <c r="X91" s="462"/>
      <c r="Y91" s="462"/>
      <c r="Z91" s="462"/>
      <c r="AA91" s="462"/>
      <c r="AB91" s="462"/>
      <c r="AC91" s="462"/>
      <c r="AD91" s="462"/>
      <c r="AE91" s="462"/>
      <c r="AF91" s="462"/>
      <c r="AG91" s="462"/>
      <c r="AH91" s="462"/>
      <c r="AI91" s="462"/>
      <c r="AJ91" s="33"/>
    </row>
    <row r="92" spans="1:36" ht="18.75" hidden="1" customHeight="1" outlineLevel="1" x14ac:dyDescent="0.25">
      <c r="A92" s="37"/>
      <c r="B92" s="512"/>
      <c r="C92" s="545" t="s">
        <v>624</v>
      </c>
      <c r="D92" s="37"/>
      <c r="E92" s="537"/>
      <c r="F92" s="537"/>
      <c r="G92" s="545"/>
      <c r="H92" s="535"/>
      <c r="I92" s="535"/>
      <c r="J92" s="462"/>
      <c r="K92" s="462"/>
      <c r="L92" s="462"/>
      <c r="M92" s="250"/>
      <c r="N92" s="250"/>
      <c r="O92" s="250"/>
      <c r="P92" s="250"/>
      <c r="Q92" s="250"/>
      <c r="R92" s="4"/>
      <c r="S92" s="462"/>
      <c r="T92" s="462"/>
      <c r="U92" s="462"/>
      <c r="V92" s="462"/>
      <c r="W92" s="462"/>
      <c r="X92" s="462"/>
      <c r="Y92" s="462"/>
      <c r="Z92" s="462"/>
      <c r="AA92" s="462"/>
      <c r="AB92" s="462"/>
      <c r="AC92" s="462"/>
      <c r="AD92" s="462"/>
      <c r="AE92" s="462"/>
      <c r="AF92" s="462"/>
      <c r="AG92" s="462"/>
      <c r="AH92" s="462"/>
      <c r="AI92" s="462"/>
      <c r="AJ92" s="33"/>
    </row>
    <row r="93" spans="1:36" ht="18.75" hidden="1" customHeight="1" outlineLevel="1" x14ac:dyDescent="0.25">
      <c r="A93" s="37"/>
      <c r="B93" s="550"/>
      <c r="C93" s="545" t="s">
        <v>318</v>
      </c>
      <c r="D93" s="37"/>
      <c r="E93" s="537"/>
      <c r="F93" s="551"/>
      <c r="G93" s="545"/>
      <c r="H93" s="535"/>
      <c r="I93" s="535"/>
      <c r="J93" s="462"/>
      <c r="K93" s="462"/>
      <c r="L93" s="462"/>
      <c r="M93" s="250"/>
      <c r="N93" s="250"/>
      <c r="O93" s="250"/>
      <c r="P93" s="250"/>
      <c r="Q93" s="250"/>
      <c r="R93" s="4"/>
      <c r="S93" s="462"/>
      <c r="T93" s="462"/>
      <c r="U93" s="462"/>
      <c r="V93" s="462"/>
      <c r="W93" s="462"/>
      <c r="X93" s="462"/>
      <c r="Y93" s="462"/>
      <c r="Z93" s="462"/>
      <c r="AA93" s="462"/>
      <c r="AB93" s="462"/>
      <c r="AC93" s="462"/>
      <c r="AD93" s="462"/>
      <c r="AE93" s="462"/>
      <c r="AF93" s="462"/>
      <c r="AG93" s="462"/>
      <c r="AH93" s="462"/>
      <c r="AI93" s="462"/>
      <c r="AJ93" s="33"/>
    </row>
    <row r="94" spans="1:36" ht="18.75" hidden="1" customHeight="1" outlineLevel="1" x14ac:dyDescent="0.25">
      <c r="A94" s="37"/>
      <c r="B94" s="548"/>
      <c r="C94" s="545" t="s">
        <v>619</v>
      </c>
      <c r="D94" s="37"/>
      <c r="E94" s="537"/>
      <c r="F94" s="551"/>
      <c r="G94" s="545"/>
      <c r="H94" s="535"/>
      <c r="I94" s="535"/>
      <c r="J94" s="462"/>
      <c r="K94" s="462"/>
      <c r="L94" s="462"/>
      <c r="M94" s="250"/>
      <c r="N94" s="250"/>
      <c r="O94" s="250"/>
      <c r="P94" s="250"/>
      <c r="Q94" s="250"/>
      <c r="R94" s="4"/>
      <c r="S94" s="462"/>
      <c r="T94" s="462"/>
      <c r="U94" s="462"/>
      <c r="V94" s="462"/>
      <c r="W94" s="462"/>
      <c r="X94" s="462"/>
      <c r="Y94" s="462"/>
      <c r="Z94" s="462"/>
      <c r="AA94" s="462"/>
      <c r="AB94" s="462"/>
      <c r="AC94" s="462"/>
      <c r="AD94" s="462"/>
      <c r="AE94" s="462"/>
      <c r="AF94" s="462"/>
      <c r="AG94" s="462"/>
      <c r="AH94" s="462"/>
      <c r="AI94" s="462"/>
      <c r="AJ94" s="33"/>
    </row>
    <row r="95" spans="1:36" ht="18.75" hidden="1" customHeight="1" outlineLevel="1" x14ac:dyDescent="0.25">
      <c r="A95" s="37"/>
      <c r="B95" s="548"/>
      <c r="C95" s="552" t="s">
        <v>620</v>
      </c>
      <c r="D95" s="37"/>
      <c r="E95" s="551"/>
      <c r="F95" s="551" t="s">
        <v>17</v>
      </c>
      <c r="G95" s="553">
        <v>20</v>
      </c>
      <c r="H95" s="554">
        <v>3700</v>
      </c>
      <c r="I95" s="555">
        <f>(G95*H95)</f>
        <v>74000</v>
      </c>
      <c r="J95" s="462"/>
      <c r="K95" s="462"/>
      <c r="L95" s="462"/>
      <c r="M95" s="250"/>
      <c r="N95" s="250"/>
      <c r="O95" s="250"/>
      <c r="P95" s="250"/>
      <c r="Q95" s="250"/>
      <c r="R95" s="4"/>
      <c r="S95" s="462"/>
      <c r="T95" s="462"/>
      <c r="U95" s="462"/>
      <c r="V95" s="462"/>
      <c r="W95" s="462"/>
      <c r="X95" s="462"/>
      <c r="Y95" s="462"/>
      <c r="Z95" s="462"/>
      <c r="AA95" s="462"/>
      <c r="AB95" s="462"/>
      <c r="AC95" s="462"/>
      <c r="AD95" s="462"/>
      <c r="AE95" s="462"/>
      <c r="AF95" s="462"/>
      <c r="AG95" s="462"/>
      <c r="AH95" s="462"/>
      <c r="AI95" s="462"/>
      <c r="AJ95" s="33"/>
    </row>
    <row r="96" spans="1:36" ht="18.75" hidden="1" customHeight="1" outlineLevel="1" x14ac:dyDescent="0.25">
      <c r="A96" s="37"/>
      <c r="B96" s="548"/>
      <c r="C96" s="545"/>
      <c r="D96" s="37"/>
      <c r="E96" s="551"/>
      <c r="F96" s="551"/>
      <c r="G96" s="545"/>
      <c r="H96" s="535"/>
      <c r="I96" s="535"/>
      <c r="J96" s="462"/>
      <c r="K96" s="462"/>
      <c r="L96" s="462"/>
      <c r="M96" s="250"/>
      <c r="N96" s="250"/>
      <c r="O96" s="250"/>
      <c r="P96" s="250"/>
      <c r="Q96" s="250"/>
      <c r="R96" s="4"/>
      <c r="S96" s="462"/>
      <c r="T96" s="462"/>
      <c r="U96" s="462"/>
      <c r="V96" s="462"/>
      <c r="W96" s="462"/>
      <c r="X96" s="462"/>
      <c r="Y96" s="462"/>
      <c r="Z96" s="462"/>
      <c r="AA96" s="462"/>
      <c r="AB96" s="462"/>
      <c r="AC96" s="462"/>
      <c r="AD96" s="462"/>
      <c r="AE96" s="462"/>
      <c r="AF96" s="462"/>
      <c r="AG96" s="462"/>
      <c r="AH96" s="462"/>
      <c r="AI96" s="462"/>
      <c r="AJ96" s="33"/>
    </row>
    <row r="97" spans="1:36" ht="18.75" hidden="1" customHeight="1" outlineLevel="1" x14ac:dyDescent="0.25">
      <c r="A97" s="37"/>
      <c r="B97" s="548"/>
      <c r="C97" s="549" t="s">
        <v>332</v>
      </c>
      <c r="D97" s="556" t="s">
        <v>333</v>
      </c>
      <c r="E97" s="551"/>
      <c r="F97" s="551" t="s">
        <v>17</v>
      </c>
      <c r="G97" s="553">
        <v>1</v>
      </c>
      <c r="H97" s="554">
        <v>20000</v>
      </c>
      <c r="I97" s="555">
        <f>(G97*H97)</f>
        <v>20000</v>
      </c>
      <c r="J97" s="462"/>
      <c r="K97" s="462"/>
      <c r="L97" s="462"/>
      <c r="M97" s="250"/>
      <c r="N97" s="250"/>
      <c r="O97" s="250"/>
      <c r="P97" s="250"/>
      <c r="Q97" s="250"/>
      <c r="R97" s="4"/>
      <c r="S97" s="462"/>
      <c r="T97" s="462"/>
      <c r="U97" s="462"/>
      <c r="V97" s="462"/>
      <c r="W97" s="462"/>
      <c r="X97" s="462"/>
      <c r="Y97" s="462"/>
      <c r="Z97" s="462"/>
      <c r="AA97" s="462"/>
      <c r="AB97" s="462"/>
      <c r="AC97" s="462"/>
      <c r="AD97" s="462"/>
      <c r="AE97" s="462"/>
      <c r="AF97" s="462"/>
      <c r="AG97" s="462"/>
      <c r="AH97" s="462"/>
      <c r="AI97" s="462"/>
      <c r="AJ97" s="33"/>
    </row>
    <row r="98" spans="1:36" ht="18.75" hidden="1" customHeight="1" outlineLevel="1" x14ac:dyDescent="0.25">
      <c r="A98" s="37"/>
      <c r="B98" s="548"/>
      <c r="C98" s="545"/>
      <c r="D98" s="37"/>
      <c r="E98" s="551"/>
      <c r="F98" s="551"/>
      <c r="G98" s="557"/>
      <c r="H98" s="538"/>
      <c r="I98" s="538"/>
      <c r="J98" s="462"/>
      <c r="K98" s="462"/>
      <c r="L98" s="462"/>
      <c r="M98" s="250"/>
      <c r="N98" s="250"/>
      <c r="O98" s="250"/>
      <c r="P98" s="250"/>
      <c r="Q98" s="250"/>
      <c r="R98" s="4"/>
      <c r="S98" s="462"/>
      <c r="T98" s="462"/>
      <c r="U98" s="462"/>
      <c r="V98" s="462"/>
      <c r="W98" s="462"/>
      <c r="X98" s="462"/>
      <c r="Y98" s="462"/>
      <c r="Z98" s="462"/>
      <c r="AA98" s="462"/>
      <c r="AB98" s="462"/>
      <c r="AC98" s="462"/>
      <c r="AD98" s="462"/>
      <c r="AE98" s="462"/>
      <c r="AF98" s="462"/>
      <c r="AG98" s="462"/>
      <c r="AH98" s="462"/>
      <c r="AI98" s="462"/>
      <c r="AJ98" s="33"/>
    </row>
    <row r="99" spans="1:36" ht="18.75" hidden="1" customHeight="1" outlineLevel="1" x14ac:dyDescent="0.25">
      <c r="A99" s="37"/>
      <c r="B99" s="548"/>
      <c r="C99" s="545" t="s">
        <v>623</v>
      </c>
      <c r="D99" s="556" t="s">
        <v>333</v>
      </c>
      <c r="E99" s="551"/>
      <c r="F99" s="551" t="s">
        <v>17</v>
      </c>
      <c r="G99" s="553">
        <v>20</v>
      </c>
      <c r="H99" s="554">
        <v>3700</v>
      </c>
      <c r="I99" s="555">
        <f>(G99*H99)</f>
        <v>74000</v>
      </c>
      <c r="J99" s="462"/>
      <c r="K99" s="462"/>
      <c r="L99" s="462"/>
      <c r="M99" s="250"/>
      <c r="N99" s="250"/>
      <c r="O99" s="250"/>
      <c r="P99" s="250"/>
      <c r="Q99" s="250"/>
      <c r="R99" s="4"/>
      <c r="S99" s="462"/>
      <c r="T99" s="462"/>
      <c r="U99" s="462"/>
      <c r="V99" s="462"/>
      <c r="W99" s="462"/>
      <c r="X99" s="462"/>
      <c r="Y99" s="462"/>
      <c r="Z99" s="462"/>
      <c r="AA99" s="462"/>
      <c r="AB99" s="462"/>
      <c r="AC99" s="462"/>
      <c r="AD99" s="462"/>
      <c r="AE99" s="462"/>
      <c r="AF99" s="462"/>
      <c r="AG99" s="462"/>
      <c r="AH99" s="462"/>
      <c r="AI99" s="462"/>
      <c r="AJ99" s="33"/>
    </row>
    <row r="100" spans="1:36" ht="18.75" hidden="1" customHeight="1" outlineLevel="1" x14ac:dyDescent="0.25">
      <c r="A100" s="37"/>
      <c r="B100" s="548"/>
      <c r="C100" s="549"/>
      <c r="D100" s="37"/>
      <c r="E100" s="551"/>
      <c r="F100" s="551"/>
      <c r="G100" s="553"/>
      <c r="H100" s="554"/>
      <c r="I100" s="555"/>
      <c r="J100" s="462"/>
      <c r="K100" s="462"/>
      <c r="L100" s="462"/>
      <c r="M100" s="250"/>
      <c r="N100" s="250"/>
      <c r="O100" s="250"/>
      <c r="P100" s="250"/>
      <c r="Q100" s="250"/>
      <c r="R100" s="4"/>
      <c r="S100" s="462"/>
      <c r="T100" s="462"/>
      <c r="U100" s="462"/>
      <c r="V100" s="462"/>
      <c r="W100" s="462"/>
      <c r="X100" s="462"/>
      <c r="Y100" s="462"/>
      <c r="Z100" s="462"/>
      <c r="AA100" s="462"/>
      <c r="AB100" s="462"/>
      <c r="AC100" s="462"/>
      <c r="AD100" s="462"/>
      <c r="AE100" s="462"/>
      <c r="AF100" s="462"/>
      <c r="AG100" s="462"/>
      <c r="AH100" s="462"/>
      <c r="AI100" s="462"/>
      <c r="AJ100" s="33"/>
    </row>
    <row r="101" spans="1:36" ht="18.75" hidden="1" customHeight="1" outlineLevel="1" x14ac:dyDescent="0.25">
      <c r="A101" s="37"/>
      <c r="B101" s="548"/>
      <c r="C101" s="37"/>
      <c r="D101" s="37"/>
      <c r="E101" s="551"/>
      <c r="F101" s="551"/>
      <c r="G101" s="557"/>
      <c r="H101" s="538"/>
      <c r="I101" s="538"/>
      <c r="J101" s="462"/>
      <c r="K101" s="462"/>
      <c r="L101" s="462"/>
      <c r="M101" s="250"/>
      <c r="N101" s="250"/>
      <c r="O101" s="250"/>
      <c r="P101" s="250"/>
      <c r="Q101" s="250"/>
      <c r="R101" s="4"/>
      <c r="S101" s="462"/>
      <c r="T101" s="462"/>
      <c r="U101" s="462"/>
      <c r="V101" s="462"/>
      <c r="W101" s="462"/>
      <c r="X101" s="462"/>
      <c r="Y101" s="462"/>
      <c r="Z101" s="462"/>
      <c r="AA101" s="462"/>
      <c r="AB101" s="462"/>
      <c r="AC101" s="462"/>
      <c r="AD101" s="462"/>
      <c r="AE101" s="462"/>
      <c r="AF101" s="462"/>
      <c r="AG101" s="462"/>
      <c r="AH101" s="462"/>
      <c r="AI101" s="462"/>
      <c r="AJ101" s="33"/>
    </row>
    <row r="102" spans="1:36" ht="18.75" hidden="1" customHeight="1" outlineLevel="1" x14ac:dyDescent="0.25">
      <c r="A102" s="37"/>
      <c r="B102" s="548"/>
      <c r="C102" s="558" t="s">
        <v>621</v>
      </c>
      <c r="D102" s="37"/>
      <c r="E102" s="551"/>
      <c r="F102" s="551"/>
      <c r="G102" s="553"/>
      <c r="H102" s="554"/>
      <c r="I102" s="555">
        <f>SUM(I95:I99)</f>
        <v>168000</v>
      </c>
      <c r="J102" s="462"/>
      <c r="K102" s="462"/>
      <c r="L102" s="462"/>
      <c r="M102" s="250"/>
      <c r="N102" s="250"/>
      <c r="O102" s="250"/>
      <c r="P102" s="250"/>
      <c r="Q102" s="250"/>
      <c r="R102" s="4"/>
      <c r="S102" s="462"/>
      <c r="T102" s="462"/>
      <c r="U102" s="462"/>
      <c r="V102" s="462"/>
      <c r="W102" s="462"/>
      <c r="X102" s="462"/>
      <c r="Y102" s="462"/>
      <c r="Z102" s="462"/>
      <c r="AA102" s="462"/>
      <c r="AB102" s="462"/>
      <c r="AC102" s="462"/>
      <c r="AD102" s="462"/>
      <c r="AE102" s="462"/>
      <c r="AF102" s="462"/>
      <c r="AG102" s="462"/>
      <c r="AH102" s="462"/>
      <c r="AI102" s="462"/>
      <c r="AJ102" s="33"/>
    </row>
    <row r="103" spans="1:36" ht="18.75" hidden="1" customHeight="1" outlineLevel="1" x14ac:dyDescent="0.25">
      <c r="A103" s="37"/>
      <c r="B103" s="534"/>
      <c r="C103" s="549"/>
      <c r="D103" s="37"/>
      <c r="E103" s="551"/>
      <c r="F103" s="551"/>
      <c r="G103" s="553"/>
      <c r="H103" s="553"/>
      <c r="I103" s="555"/>
      <c r="J103" s="462"/>
      <c r="K103" s="462"/>
      <c r="L103" s="462"/>
      <c r="M103" s="250"/>
      <c r="N103" s="250"/>
      <c r="O103" s="250"/>
      <c r="P103" s="250"/>
      <c r="Q103" s="250"/>
      <c r="R103" s="4"/>
      <c r="S103" s="462"/>
      <c r="T103" s="462"/>
      <c r="U103" s="462"/>
      <c r="V103" s="462"/>
      <c r="W103" s="462"/>
      <c r="X103" s="462"/>
      <c r="Y103" s="462"/>
      <c r="Z103" s="462"/>
      <c r="AA103" s="462"/>
      <c r="AB103" s="462"/>
      <c r="AC103" s="462"/>
      <c r="AD103" s="462"/>
      <c r="AE103" s="462"/>
      <c r="AF103" s="462"/>
      <c r="AG103" s="462"/>
      <c r="AH103" s="462"/>
      <c r="AI103" s="462"/>
      <c r="AJ103" s="33"/>
    </row>
    <row r="104" spans="1:36" ht="18.75" hidden="1" customHeight="1" outlineLevel="1" x14ac:dyDescent="0.25">
      <c r="A104" s="37"/>
      <c r="B104" s="534"/>
      <c r="C104" s="549"/>
      <c r="D104" s="37"/>
      <c r="E104" s="551"/>
      <c r="F104" s="551"/>
      <c r="G104" s="538"/>
      <c r="H104" s="538"/>
      <c r="I104" s="559"/>
      <c r="J104" s="462"/>
      <c r="K104" s="462"/>
      <c r="L104" s="462"/>
      <c r="M104" s="250"/>
      <c r="N104" s="250"/>
      <c r="O104" s="250"/>
      <c r="P104" s="250"/>
      <c r="Q104" s="250"/>
      <c r="R104" s="4"/>
      <c r="S104" s="462"/>
      <c r="T104" s="462"/>
      <c r="U104" s="462"/>
      <c r="V104" s="462"/>
      <c r="W104" s="462"/>
      <c r="X104" s="462"/>
      <c r="Y104" s="462"/>
      <c r="Z104" s="462"/>
      <c r="AA104" s="462"/>
      <c r="AB104" s="462"/>
      <c r="AC104" s="462"/>
      <c r="AD104" s="462"/>
      <c r="AE104" s="462"/>
      <c r="AF104" s="462"/>
      <c r="AG104" s="462"/>
      <c r="AH104" s="462"/>
      <c r="AI104" s="462"/>
      <c r="AJ104" s="33"/>
    </row>
    <row r="105" spans="1:36" ht="18.75" hidden="1" customHeight="1" outlineLevel="1" x14ac:dyDescent="0.25">
      <c r="A105" s="37"/>
      <c r="B105" s="512" t="s">
        <v>339</v>
      </c>
      <c r="C105" s="547" t="s">
        <v>703</v>
      </c>
      <c r="D105" s="37"/>
      <c r="E105" s="537"/>
      <c r="F105" s="537"/>
      <c r="G105" s="545"/>
      <c r="H105" s="535"/>
      <c r="I105" s="555">
        <v>200000</v>
      </c>
      <c r="J105" s="462"/>
      <c r="K105" s="462"/>
      <c r="L105" s="462"/>
      <c r="M105" s="250"/>
      <c r="N105" s="250"/>
      <c r="O105" s="250"/>
      <c r="P105" s="250"/>
      <c r="Q105" s="250"/>
      <c r="R105" s="4"/>
      <c r="S105" s="462"/>
      <c r="T105" s="462"/>
      <c r="U105" s="462"/>
      <c r="V105" s="462"/>
      <c r="W105" s="462"/>
      <c r="X105" s="462"/>
      <c r="Y105" s="462"/>
      <c r="Z105" s="462"/>
      <c r="AA105" s="462"/>
      <c r="AB105" s="462"/>
      <c r="AC105" s="462"/>
      <c r="AD105" s="462"/>
      <c r="AE105" s="462"/>
      <c r="AF105" s="462"/>
      <c r="AG105" s="462"/>
      <c r="AH105" s="462"/>
      <c r="AI105" s="462"/>
      <c r="AJ105" s="33"/>
    </row>
    <row r="106" spans="1:36" ht="18.75" hidden="1" customHeight="1" outlineLevel="1" x14ac:dyDescent="0.25">
      <c r="A106" s="37"/>
      <c r="B106" s="548"/>
      <c r="C106" s="549"/>
      <c r="D106" s="37"/>
      <c r="E106" s="537"/>
      <c r="F106" s="537"/>
      <c r="G106" s="545"/>
      <c r="H106" s="535"/>
      <c r="I106" s="535"/>
      <c r="J106" s="462"/>
      <c r="K106" s="462"/>
      <c r="L106" s="462"/>
      <c r="M106" s="250"/>
      <c r="N106" s="250"/>
      <c r="O106" s="250"/>
      <c r="P106" s="250"/>
      <c r="Q106" s="250"/>
      <c r="R106" s="4"/>
      <c r="S106" s="462"/>
      <c r="T106" s="462"/>
      <c r="U106" s="462"/>
      <c r="V106" s="462"/>
      <c r="W106" s="462"/>
      <c r="X106" s="462"/>
      <c r="Y106" s="462"/>
      <c r="Z106" s="462"/>
      <c r="AA106" s="462"/>
      <c r="AB106" s="462"/>
      <c r="AC106" s="462"/>
      <c r="AD106" s="462"/>
      <c r="AE106" s="462"/>
      <c r="AF106" s="462"/>
      <c r="AG106" s="462"/>
      <c r="AH106" s="462"/>
      <c r="AI106" s="462"/>
      <c r="AJ106" s="33"/>
    </row>
    <row r="107" spans="1:36" ht="18.75" hidden="1" customHeight="1" outlineLevel="1" x14ac:dyDescent="0.25">
      <c r="A107" s="37"/>
      <c r="B107" s="512"/>
      <c r="C107" s="545"/>
      <c r="D107" s="37"/>
      <c r="E107" s="537"/>
      <c r="F107" s="537"/>
      <c r="G107" s="545"/>
      <c r="H107" s="535"/>
      <c r="I107" s="535"/>
      <c r="J107" s="462"/>
      <c r="K107" s="462"/>
      <c r="L107" s="462"/>
      <c r="M107" s="250"/>
      <c r="N107" s="250"/>
      <c r="O107" s="250"/>
      <c r="P107" s="250"/>
      <c r="Q107" s="250"/>
      <c r="R107" s="4"/>
      <c r="S107" s="462"/>
      <c r="T107" s="462"/>
      <c r="U107" s="462"/>
      <c r="V107" s="462"/>
      <c r="W107" s="462"/>
      <c r="X107" s="462"/>
      <c r="Y107" s="462"/>
      <c r="Z107" s="462"/>
      <c r="AA107" s="462"/>
      <c r="AB107" s="462"/>
      <c r="AC107" s="462"/>
      <c r="AD107" s="462"/>
      <c r="AE107" s="462"/>
      <c r="AF107" s="462"/>
      <c r="AG107" s="462"/>
      <c r="AH107" s="462"/>
      <c r="AI107" s="462"/>
      <c r="AJ107" s="33"/>
    </row>
    <row r="108" spans="1:36" ht="18.75" hidden="1" customHeight="1" outlineLevel="1" x14ac:dyDescent="0.25">
      <c r="A108" s="37"/>
      <c r="B108" s="550"/>
      <c r="C108" s="545"/>
      <c r="D108" s="37"/>
      <c r="E108" s="537"/>
      <c r="F108" s="551"/>
      <c r="G108" s="545"/>
      <c r="H108" s="535"/>
      <c r="I108" s="535"/>
      <c r="J108" s="462"/>
      <c r="K108" s="462"/>
      <c r="L108" s="462"/>
      <c r="M108" s="250"/>
      <c r="N108" s="250"/>
      <c r="O108" s="250"/>
      <c r="P108" s="250"/>
      <c r="Q108" s="250"/>
      <c r="R108" s="4"/>
      <c r="S108" s="462"/>
      <c r="T108" s="462"/>
      <c r="U108" s="462"/>
      <c r="V108" s="462"/>
      <c r="W108" s="462"/>
      <c r="X108" s="462"/>
      <c r="Y108" s="462"/>
      <c r="Z108" s="462"/>
      <c r="AA108" s="462"/>
      <c r="AB108" s="462"/>
      <c r="AC108" s="462"/>
      <c r="AD108" s="462"/>
      <c r="AE108" s="462"/>
      <c r="AF108" s="462"/>
      <c r="AG108" s="462"/>
      <c r="AH108" s="462"/>
      <c r="AI108" s="462"/>
      <c r="AJ108" s="33"/>
    </row>
    <row r="109" spans="1:36" ht="18.75" hidden="1" customHeight="1" outlineLevel="1" x14ac:dyDescent="0.25">
      <c r="A109" s="37"/>
      <c r="B109" s="548"/>
      <c r="C109" s="545"/>
      <c r="D109" s="37"/>
      <c r="E109" s="537"/>
      <c r="F109" s="551"/>
      <c r="G109" s="545"/>
      <c r="H109" s="535"/>
      <c r="I109" s="535"/>
      <c r="J109" s="462"/>
      <c r="K109" s="462"/>
      <c r="L109" s="462"/>
      <c r="M109" s="250"/>
      <c r="N109" s="250"/>
      <c r="O109" s="250"/>
      <c r="P109" s="250"/>
      <c r="Q109" s="250"/>
      <c r="R109" s="4"/>
      <c r="S109" s="462"/>
      <c r="T109" s="462"/>
      <c r="U109" s="462"/>
      <c r="V109" s="462"/>
      <c r="W109" s="462"/>
      <c r="X109" s="462"/>
      <c r="Y109" s="462"/>
      <c r="Z109" s="462"/>
      <c r="AA109" s="462"/>
      <c r="AB109" s="462"/>
      <c r="AC109" s="462"/>
      <c r="AD109" s="462"/>
      <c r="AE109" s="462"/>
      <c r="AF109" s="462"/>
      <c r="AG109" s="462"/>
      <c r="AH109" s="462"/>
      <c r="AI109" s="462"/>
      <c r="AJ109" s="33"/>
    </row>
    <row r="110" spans="1:36" ht="18.75" hidden="1" customHeight="1" outlineLevel="1" x14ac:dyDescent="0.25">
      <c r="A110" s="37"/>
      <c r="B110" s="548"/>
      <c r="C110" s="552"/>
      <c r="D110" s="37"/>
      <c r="E110" s="551"/>
      <c r="F110" s="551"/>
      <c r="G110" s="553"/>
      <c r="H110" s="554"/>
      <c r="I110" s="560"/>
      <c r="J110" s="462"/>
      <c r="K110" s="462"/>
      <c r="L110" s="462"/>
      <c r="M110" s="250"/>
      <c r="N110" s="250"/>
      <c r="O110" s="250"/>
      <c r="P110" s="250"/>
      <c r="Q110" s="250"/>
      <c r="R110" s="4"/>
      <c r="S110" s="462"/>
      <c r="T110" s="462"/>
      <c r="U110" s="462"/>
      <c r="V110" s="462"/>
      <c r="W110" s="462"/>
      <c r="X110" s="462"/>
      <c r="Y110" s="462"/>
      <c r="Z110" s="462"/>
      <c r="AA110" s="462"/>
      <c r="AB110" s="462"/>
      <c r="AC110" s="462"/>
      <c r="AD110" s="462"/>
      <c r="AE110" s="462"/>
      <c r="AF110" s="462"/>
      <c r="AG110" s="462"/>
      <c r="AH110" s="462"/>
      <c r="AI110" s="462"/>
      <c r="AJ110" s="33"/>
    </row>
    <row r="111" spans="1:36" hidden="1" outlineLevel="1" x14ac:dyDescent="0.25">
      <c r="A111" s="37"/>
      <c r="B111" s="548"/>
      <c r="C111" s="545"/>
      <c r="D111" s="37"/>
      <c r="E111" s="551"/>
      <c r="F111" s="551"/>
      <c r="G111" s="545"/>
      <c r="H111" s="535"/>
      <c r="I111" s="535"/>
      <c r="J111" s="462"/>
      <c r="K111" s="462"/>
      <c r="L111" s="462"/>
      <c r="M111" s="250"/>
      <c r="N111" s="250"/>
      <c r="O111" s="250"/>
      <c r="P111" s="250"/>
      <c r="Q111" s="250"/>
      <c r="R111" s="4"/>
      <c r="S111" s="462"/>
      <c r="T111" s="462"/>
      <c r="U111" s="462"/>
      <c r="V111" s="462"/>
      <c r="W111" s="462"/>
      <c r="X111" s="462"/>
      <c r="Y111" s="462"/>
      <c r="Z111" s="462"/>
      <c r="AA111" s="462"/>
      <c r="AB111" s="462"/>
      <c r="AC111" s="462"/>
      <c r="AD111" s="462"/>
      <c r="AE111" s="462"/>
      <c r="AF111" s="462"/>
      <c r="AG111" s="462"/>
      <c r="AH111" s="462"/>
      <c r="AI111" s="462"/>
      <c r="AJ111" s="33"/>
    </row>
    <row r="112" spans="1:36" hidden="1" outlineLevel="1" x14ac:dyDescent="0.25">
      <c r="A112" s="37"/>
      <c r="B112" s="548"/>
      <c r="C112" s="549" t="s">
        <v>625</v>
      </c>
      <c r="D112" s="556"/>
      <c r="E112" s="551"/>
      <c r="F112" s="551"/>
      <c r="G112" s="553"/>
      <c r="H112" s="554"/>
      <c r="I112" s="555">
        <f>I87+I102+I105</f>
        <v>804000</v>
      </c>
      <c r="J112" s="462"/>
      <c r="K112" s="462"/>
      <c r="L112" s="462"/>
      <c r="M112" s="250"/>
      <c r="N112" s="250"/>
      <c r="O112" s="250"/>
      <c r="P112" s="250"/>
      <c r="Q112" s="250"/>
      <c r="R112" s="4"/>
      <c r="S112" s="462"/>
      <c r="T112" s="462"/>
      <c r="U112" s="462"/>
      <c r="V112" s="462"/>
      <c r="W112" s="462"/>
      <c r="X112" s="462"/>
      <c r="Y112" s="462"/>
      <c r="Z112" s="462"/>
      <c r="AA112" s="462"/>
      <c r="AB112" s="462"/>
      <c r="AC112" s="462"/>
      <c r="AD112" s="462"/>
      <c r="AE112" s="462"/>
      <c r="AF112" s="462"/>
      <c r="AG112" s="462"/>
      <c r="AH112" s="462"/>
      <c r="AI112" s="462"/>
      <c r="AJ112" s="33"/>
    </row>
    <row r="113" spans="1:36" hidden="1" outlineLevel="1" x14ac:dyDescent="0.25">
      <c r="A113" s="37"/>
      <c r="B113" s="548"/>
      <c r="C113" s="545"/>
      <c r="D113" s="37"/>
      <c r="E113" s="551"/>
      <c r="F113" s="551"/>
      <c r="G113" s="557"/>
      <c r="H113" s="538"/>
      <c r="I113" s="538"/>
      <c r="J113" s="462"/>
      <c r="K113" s="462"/>
      <c r="L113" s="462"/>
      <c r="M113" s="250"/>
      <c r="N113" s="250"/>
      <c r="O113" s="250"/>
      <c r="P113" s="250"/>
      <c r="Q113" s="250"/>
      <c r="R113" s="4"/>
      <c r="S113" s="462"/>
      <c r="T113" s="462"/>
      <c r="U113" s="462"/>
      <c r="V113" s="462"/>
      <c r="W113" s="462"/>
      <c r="X113" s="462"/>
      <c r="Y113" s="462"/>
      <c r="Z113" s="462"/>
      <c r="AA113" s="462"/>
      <c r="AB113" s="462"/>
      <c r="AC113" s="462"/>
      <c r="AD113" s="462"/>
      <c r="AE113" s="462"/>
      <c r="AF113" s="462"/>
      <c r="AG113" s="462"/>
      <c r="AH113" s="462"/>
      <c r="AI113" s="462"/>
      <c r="AJ113" s="33"/>
    </row>
    <row r="114" spans="1:36" hidden="1" outlineLevel="1" x14ac:dyDescent="0.25">
      <c r="A114" s="37"/>
      <c r="B114" s="548"/>
      <c r="C114" s="545"/>
      <c r="D114" s="556"/>
      <c r="E114" s="551"/>
      <c r="F114" s="551"/>
      <c r="G114" s="553"/>
      <c r="H114" s="554"/>
      <c r="I114" s="555"/>
      <c r="J114" s="462"/>
      <c r="K114" s="462"/>
      <c r="L114" s="462"/>
      <c r="M114" s="250"/>
      <c r="N114" s="250"/>
      <c r="O114" s="250"/>
      <c r="P114" s="250"/>
      <c r="Q114" s="250"/>
      <c r="R114" s="4"/>
      <c r="S114" s="462"/>
      <c r="T114" s="462"/>
      <c r="U114" s="462"/>
      <c r="V114" s="462"/>
      <c r="W114" s="462"/>
      <c r="X114" s="462"/>
      <c r="Y114" s="462"/>
      <c r="Z114" s="462"/>
      <c r="AA114" s="462"/>
      <c r="AB114" s="462"/>
      <c r="AC114" s="462"/>
      <c r="AD114" s="462"/>
      <c r="AE114" s="462"/>
      <c r="AF114" s="462"/>
      <c r="AG114" s="462"/>
      <c r="AH114" s="462"/>
      <c r="AI114" s="462"/>
      <c r="AJ114" s="33"/>
    </row>
    <row r="115" spans="1:36" hidden="1" outlineLevel="1" x14ac:dyDescent="0.25">
      <c r="A115" s="37"/>
      <c r="B115" s="548"/>
      <c r="C115" s="549"/>
      <c r="D115" s="37"/>
      <c r="E115" s="551"/>
      <c r="F115" s="551"/>
      <c r="G115" s="553"/>
      <c r="H115" s="554"/>
      <c r="I115" s="555"/>
      <c r="J115" s="462"/>
      <c r="K115" s="462"/>
      <c r="L115" s="462"/>
      <c r="M115" s="250"/>
      <c r="N115" s="250"/>
      <c r="O115" s="250"/>
      <c r="P115" s="250"/>
      <c r="Q115" s="250"/>
      <c r="R115" s="4"/>
      <c r="S115" s="462"/>
      <c r="T115" s="462"/>
      <c r="U115" s="462"/>
      <c r="V115" s="462"/>
      <c r="W115" s="462"/>
      <c r="X115" s="462"/>
      <c r="Y115" s="462"/>
      <c r="Z115" s="462"/>
      <c r="AA115" s="462"/>
      <c r="AB115" s="462"/>
      <c r="AC115" s="462"/>
      <c r="AD115" s="462"/>
      <c r="AE115" s="462"/>
      <c r="AF115" s="462"/>
      <c r="AG115" s="462"/>
      <c r="AH115" s="462"/>
      <c r="AI115" s="462"/>
      <c r="AJ115" s="33"/>
    </row>
    <row r="116" spans="1:36" hidden="1" outlineLevel="1" x14ac:dyDescent="0.25">
      <c r="A116" s="37"/>
      <c r="B116" s="548"/>
      <c r="C116" s="558"/>
      <c r="D116" s="37"/>
      <c r="E116" s="551"/>
      <c r="F116" s="551"/>
      <c r="G116" s="557"/>
      <c r="H116" s="538"/>
      <c r="I116" s="538"/>
      <c r="J116" s="462"/>
      <c r="K116" s="462"/>
      <c r="L116" s="462"/>
      <c r="M116" s="250"/>
      <c r="N116" s="250"/>
      <c r="O116" s="250"/>
      <c r="P116" s="250"/>
      <c r="Q116" s="250"/>
      <c r="R116" s="4"/>
      <c r="S116" s="462"/>
      <c r="T116" s="462"/>
      <c r="U116" s="462"/>
      <c r="V116" s="462"/>
      <c r="W116" s="462"/>
      <c r="X116" s="462"/>
      <c r="Y116" s="462"/>
      <c r="Z116" s="462"/>
      <c r="AA116" s="462"/>
      <c r="AB116" s="462"/>
      <c r="AC116" s="462"/>
      <c r="AD116" s="462"/>
      <c r="AE116" s="462"/>
      <c r="AF116" s="462"/>
      <c r="AG116" s="462"/>
      <c r="AH116" s="462"/>
      <c r="AI116" s="462"/>
      <c r="AJ116" s="33"/>
    </row>
    <row r="117" spans="1:36" hidden="1" outlineLevel="1" x14ac:dyDescent="0.25">
      <c r="A117" s="37"/>
      <c r="B117" s="548"/>
      <c r="C117" s="552"/>
      <c r="D117" s="37"/>
      <c r="E117" s="551"/>
      <c r="F117" s="551"/>
      <c r="G117" s="553"/>
      <c r="H117" s="554"/>
      <c r="I117" s="560"/>
      <c r="J117" s="462"/>
      <c r="K117" s="462"/>
      <c r="L117" s="462"/>
      <c r="M117" s="250"/>
      <c r="N117" s="250"/>
      <c r="O117" s="250"/>
      <c r="P117" s="250"/>
      <c r="Q117" s="250"/>
      <c r="R117" s="4"/>
      <c r="S117" s="462"/>
      <c r="T117" s="462"/>
      <c r="U117" s="462"/>
      <c r="V117" s="462"/>
      <c r="W117" s="462"/>
      <c r="X117" s="462"/>
      <c r="Y117" s="462"/>
      <c r="Z117" s="462"/>
      <c r="AA117" s="462"/>
      <c r="AB117" s="462"/>
      <c r="AC117" s="462"/>
      <c r="AD117" s="462"/>
      <c r="AE117" s="462"/>
      <c r="AF117" s="462"/>
      <c r="AG117" s="462"/>
      <c r="AH117" s="462"/>
      <c r="AI117" s="462"/>
      <c r="AJ117" s="33"/>
    </row>
    <row r="118" spans="1:36" hidden="1" outlineLevel="1" x14ac:dyDescent="0.25">
      <c r="A118" s="37"/>
      <c r="B118" s="534"/>
      <c r="C118" s="549"/>
      <c r="D118" s="37"/>
      <c r="E118" s="551"/>
      <c r="F118" s="551"/>
      <c r="G118" s="557"/>
      <c r="H118" s="538"/>
      <c r="I118" s="538"/>
      <c r="J118" s="462"/>
      <c r="K118" s="462"/>
      <c r="L118" s="462"/>
      <c r="M118" s="250"/>
      <c r="N118" s="250"/>
      <c r="O118" s="250"/>
      <c r="P118" s="250"/>
      <c r="Q118" s="250"/>
      <c r="R118" s="4"/>
      <c r="S118" s="462"/>
      <c r="T118" s="462"/>
      <c r="U118" s="462"/>
      <c r="V118" s="462"/>
      <c r="W118" s="462"/>
      <c r="X118" s="462"/>
      <c r="Y118" s="462"/>
      <c r="Z118" s="462"/>
      <c r="AA118" s="462"/>
      <c r="AB118" s="462"/>
      <c r="AC118" s="462"/>
      <c r="AD118" s="462"/>
      <c r="AE118" s="462"/>
      <c r="AF118" s="462"/>
      <c r="AG118" s="462"/>
      <c r="AH118" s="462"/>
      <c r="AI118" s="462"/>
      <c r="AJ118" s="33"/>
    </row>
    <row r="119" spans="1:36" hidden="1" outlineLevel="1" x14ac:dyDescent="0.25">
      <c r="A119" s="37"/>
      <c r="B119" s="534"/>
      <c r="C119" s="549"/>
      <c r="D119" s="37"/>
      <c r="E119" s="551"/>
      <c r="F119" s="551"/>
      <c r="G119" s="557"/>
      <c r="H119" s="538"/>
      <c r="I119" s="538"/>
      <c r="J119" s="462"/>
      <c r="K119" s="462"/>
      <c r="L119" s="462"/>
      <c r="M119" s="250"/>
      <c r="N119" s="250"/>
      <c r="O119" s="250"/>
      <c r="P119" s="250"/>
      <c r="Q119" s="250"/>
      <c r="R119" s="4"/>
      <c r="S119" s="462"/>
      <c r="T119" s="462"/>
      <c r="U119" s="462"/>
      <c r="V119" s="462"/>
      <c r="W119" s="462"/>
      <c r="X119" s="462"/>
      <c r="Y119" s="462"/>
      <c r="Z119" s="462"/>
      <c r="AA119" s="462"/>
      <c r="AB119" s="462"/>
      <c r="AC119" s="462"/>
      <c r="AD119" s="462"/>
      <c r="AE119" s="462"/>
      <c r="AF119" s="462"/>
      <c r="AG119" s="462"/>
      <c r="AH119" s="462"/>
      <c r="AI119" s="462"/>
      <c r="AJ119" s="33"/>
    </row>
    <row r="120" spans="1:36" ht="13.8" hidden="1" outlineLevel="1" x14ac:dyDescent="0.25">
      <c r="A120" s="37"/>
      <c r="B120" s="512" t="s">
        <v>338</v>
      </c>
      <c r="C120" s="547"/>
      <c r="D120" s="37"/>
      <c r="E120" s="537"/>
      <c r="F120" s="537"/>
      <c r="G120" s="545"/>
      <c r="H120" s="535"/>
      <c r="I120" s="535"/>
      <c r="J120" s="462"/>
      <c r="K120" s="462"/>
      <c r="L120" s="462"/>
      <c r="M120" s="250"/>
      <c r="N120" s="250"/>
      <c r="O120" s="250"/>
      <c r="P120" s="250"/>
      <c r="Q120" s="250"/>
      <c r="R120" s="4"/>
      <c r="S120" s="462"/>
      <c r="T120" s="462"/>
      <c r="U120" s="462"/>
      <c r="V120" s="462"/>
      <c r="W120" s="462"/>
      <c r="X120" s="462"/>
      <c r="Y120" s="462"/>
      <c r="Z120" s="462"/>
      <c r="AA120" s="462"/>
      <c r="AB120" s="462"/>
      <c r="AC120" s="462"/>
      <c r="AD120" s="462"/>
      <c r="AE120" s="462"/>
      <c r="AF120" s="462"/>
      <c r="AG120" s="462"/>
      <c r="AH120" s="462"/>
      <c r="AI120" s="462"/>
      <c r="AJ120" s="33"/>
    </row>
    <row r="121" spans="1:36" hidden="1" outlineLevel="1" x14ac:dyDescent="0.25">
      <c r="A121" s="37"/>
      <c r="B121" s="548"/>
      <c r="C121" s="549"/>
      <c r="D121" s="37"/>
      <c r="E121" s="537"/>
      <c r="F121" s="537"/>
      <c r="G121" s="545"/>
      <c r="H121" s="535"/>
      <c r="I121" s="535"/>
      <c r="J121" s="462"/>
      <c r="K121" s="462"/>
      <c r="L121" s="462"/>
      <c r="M121" s="250"/>
      <c r="N121" s="250"/>
      <c r="O121" s="250"/>
      <c r="P121" s="250"/>
      <c r="Q121" s="250"/>
      <c r="R121" s="4"/>
      <c r="S121" s="462"/>
      <c r="T121" s="462"/>
      <c r="U121" s="462"/>
      <c r="V121" s="462"/>
      <c r="W121" s="462"/>
      <c r="X121" s="462"/>
      <c r="Y121" s="462"/>
      <c r="Z121" s="462"/>
      <c r="AA121" s="462"/>
      <c r="AB121" s="462"/>
      <c r="AC121" s="462"/>
      <c r="AD121" s="462"/>
      <c r="AE121" s="462"/>
      <c r="AF121" s="462"/>
      <c r="AG121" s="462"/>
      <c r="AH121" s="462"/>
      <c r="AI121" s="462"/>
      <c r="AJ121" s="33"/>
    </row>
    <row r="122" spans="1:36" ht="13.8" hidden="1" outlineLevel="1" x14ac:dyDescent="0.25">
      <c r="A122" s="37"/>
      <c r="B122" s="512"/>
      <c r="C122" s="545"/>
      <c r="D122" s="37"/>
      <c r="E122" s="537"/>
      <c r="F122" s="537"/>
      <c r="G122" s="545"/>
      <c r="H122" s="535"/>
      <c r="I122" s="535"/>
      <c r="J122" s="462"/>
      <c r="K122" s="462"/>
      <c r="L122" s="462"/>
      <c r="M122" s="250"/>
      <c r="N122" s="250"/>
      <c r="O122" s="250"/>
      <c r="P122" s="250"/>
      <c r="Q122" s="250"/>
      <c r="R122" s="4"/>
      <c r="S122" s="462"/>
      <c r="T122" s="462"/>
      <c r="U122" s="462"/>
      <c r="V122" s="462"/>
      <c r="W122" s="462"/>
      <c r="X122" s="462"/>
      <c r="Y122" s="462"/>
      <c r="Z122" s="462"/>
      <c r="AA122" s="462"/>
      <c r="AB122" s="462"/>
      <c r="AC122" s="462"/>
      <c r="AD122" s="462"/>
      <c r="AE122" s="462"/>
      <c r="AF122" s="462"/>
      <c r="AG122" s="462"/>
      <c r="AH122" s="462"/>
      <c r="AI122" s="462"/>
      <c r="AJ122" s="33"/>
    </row>
    <row r="123" spans="1:36" ht="13.8" hidden="1" outlineLevel="1" x14ac:dyDescent="0.25">
      <c r="A123" s="37"/>
      <c r="B123" s="550"/>
      <c r="C123" s="545"/>
      <c r="D123" s="37"/>
      <c r="E123" s="537"/>
      <c r="F123" s="551"/>
      <c r="G123" s="545"/>
      <c r="H123" s="535"/>
      <c r="I123" s="535"/>
      <c r="J123" s="462"/>
      <c r="K123" s="462"/>
      <c r="L123" s="462"/>
      <c r="M123" s="250"/>
      <c r="N123" s="250"/>
      <c r="O123" s="250"/>
      <c r="P123" s="250"/>
      <c r="Q123" s="250"/>
      <c r="R123" s="4"/>
      <c r="S123" s="462"/>
      <c r="T123" s="462"/>
      <c r="U123" s="462"/>
      <c r="V123" s="462"/>
      <c r="W123" s="462"/>
      <c r="X123" s="462"/>
      <c r="Y123" s="462"/>
      <c r="Z123" s="462"/>
      <c r="AA123" s="462"/>
      <c r="AB123" s="462"/>
      <c r="AC123" s="462"/>
      <c r="AD123" s="462"/>
      <c r="AE123" s="462"/>
      <c r="AF123" s="462"/>
      <c r="AG123" s="462"/>
      <c r="AH123" s="462"/>
      <c r="AI123" s="462"/>
      <c r="AJ123" s="33"/>
    </row>
    <row r="124" spans="1:36" hidden="1" outlineLevel="1" x14ac:dyDescent="0.25">
      <c r="A124" s="37"/>
      <c r="B124" s="548"/>
      <c r="C124" s="545"/>
      <c r="D124" s="37"/>
      <c r="E124" s="537"/>
      <c r="F124" s="551"/>
      <c r="G124" s="545"/>
      <c r="H124" s="535"/>
      <c r="I124" s="535"/>
      <c r="J124" s="462"/>
      <c r="K124" s="462"/>
      <c r="L124" s="462"/>
      <c r="M124" s="250"/>
      <c r="N124" s="250"/>
      <c r="O124" s="250"/>
      <c r="P124" s="250"/>
      <c r="Q124" s="250"/>
      <c r="R124" s="4"/>
      <c r="S124" s="462"/>
      <c r="T124" s="462"/>
      <c r="U124" s="462"/>
      <c r="V124" s="462"/>
      <c r="W124" s="462"/>
      <c r="X124" s="462"/>
      <c r="Y124" s="462"/>
      <c r="Z124" s="462"/>
      <c r="AA124" s="462"/>
      <c r="AB124" s="462"/>
      <c r="AC124" s="462"/>
      <c r="AD124" s="462"/>
      <c r="AE124" s="462"/>
      <c r="AF124" s="462"/>
      <c r="AG124" s="462"/>
      <c r="AH124" s="462"/>
      <c r="AI124" s="462"/>
      <c r="AJ124" s="33"/>
    </row>
    <row r="125" spans="1:36" hidden="1" outlineLevel="1" x14ac:dyDescent="0.25">
      <c r="A125" s="37"/>
      <c r="B125" s="548"/>
      <c r="C125" s="552"/>
      <c r="D125" s="37"/>
      <c r="E125" s="551"/>
      <c r="F125" s="551"/>
      <c r="G125" s="553"/>
      <c r="H125" s="554"/>
      <c r="I125" s="560"/>
      <c r="J125" s="462"/>
      <c r="K125" s="462"/>
      <c r="L125" s="462"/>
      <c r="M125" s="250"/>
      <c r="N125" s="250"/>
      <c r="O125" s="250"/>
      <c r="P125" s="250"/>
      <c r="Q125" s="250"/>
      <c r="R125" s="4"/>
      <c r="S125" s="462"/>
      <c r="T125" s="462"/>
      <c r="U125" s="462"/>
      <c r="V125" s="462"/>
      <c r="W125" s="462"/>
      <c r="X125" s="462"/>
      <c r="Y125" s="462"/>
      <c r="Z125" s="462"/>
      <c r="AA125" s="462"/>
      <c r="AB125" s="462"/>
      <c r="AC125" s="462"/>
      <c r="AD125" s="462"/>
      <c r="AE125" s="462"/>
      <c r="AF125" s="462"/>
      <c r="AG125" s="462"/>
      <c r="AH125" s="462"/>
      <c r="AI125" s="462"/>
      <c r="AJ125" s="33"/>
    </row>
    <row r="126" spans="1:36" hidden="1" outlineLevel="1" x14ac:dyDescent="0.25">
      <c r="A126" s="37"/>
      <c r="B126" s="548"/>
      <c r="C126" s="545"/>
      <c r="D126" s="37"/>
      <c r="E126" s="551"/>
      <c r="F126" s="551"/>
      <c r="G126" s="545"/>
      <c r="H126" s="535"/>
      <c r="I126" s="535"/>
      <c r="J126" s="462"/>
      <c r="K126" s="462"/>
      <c r="L126" s="462"/>
      <c r="M126" s="250"/>
      <c r="N126" s="250"/>
      <c r="O126" s="250"/>
      <c r="P126" s="250"/>
      <c r="Q126" s="250"/>
      <c r="R126" s="4"/>
      <c r="S126" s="462"/>
      <c r="T126" s="462"/>
      <c r="U126" s="462"/>
      <c r="V126" s="462"/>
      <c r="W126" s="462"/>
      <c r="X126" s="462"/>
      <c r="Y126" s="462"/>
      <c r="Z126" s="462"/>
      <c r="AA126" s="462"/>
      <c r="AB126" s="462"/>
      <c r="AC126" s="462"/>
      <c r="AD126" s="462"/>
      <c r="AE126" s="462"/>
      <c r="AF126" s="462"/>
      <c r="AG126" s="462"/>
      <c r="AH126" s="462"/>
      <c r="AI126" s="462"/>
      <c r="AJ126" s="33"/>
    </row>
    <row r="127" spans="1:36" hidden="1" outlineLevel="1" x14ac:dyDescent="0.25">
      <c r="A127" s="37"/>
      <c r="B127" s="548"/>
      <c r="C127" s="549"/>
      <c r="D127" s="556"/>
      <c r="E127" s="551"/>
      <c r="F127" s="551"/>
      <c r="G127" s="553"/>
      <c r="H127" s="554"/>
      <c r="I127" s="555"/>
      <c r="J127" s="462"/>
      <c r="K127" s="462"/>
      <c r="L127" s="462"/>
      <c r="M127" s="250"/>
      <c r="N127" s="250"/>
      <c r="O127" s="250"/>
      <c r="P127" s="250"/>
      <c r="Q127" s="250"/>
      <c r="R127" s="4"/>
      <c r="S127" s="462"/>
      <c r="T127" s="462"/>
      <c r="U127" s="462"/>
      <c r="V127" s="462"/>
      <c r="W127" s="462"/>
      <c r="X127" s="462"/>
      <c r="Y127" s="462"/>
      <c r="Z127" s="462"/>
      <c r="AA127" s="462"/>
      <c r="AB127" s="462"/>
      <c r="AC127" s="462"/>
      <c r="AD127" s="462"/>
      <c r="AE127" s="462"/>
      <c r="AF127" s="462"/>
      <c r="AG127" s="462"/>
      <c r="AH127" s="462"/>
      <c r="AI127" s="462"/>
      <c r="AJ127" s="33"/>
    </row>
    <row r="128" spans="1:36" hidden="1" outlineLevel="1" x14ac:dyDescent="0.25">
      <c r="A128" s="37"/>
      <c r="B128" s="548"/>
      <c r="C128" s="545"/>
      <c r="D128" s="37"/>
      <c r="E128" s="551"/>
      <c r="F128" s="551"/>
      <c r="G128" s="557"/>
      <c r="H128" s="538"/>
      <c r="I128" s="538"/>
      <c r="J128" s="462"/>
      <c r="K128" s="462"/>
      <c r="L128" s="462"/>
      <c r="M128" s="250"/>
      <c r="N128" s="250"/>
      <c r="O128" s="250"/>
      <c r="P128" s="250"/>
      <c r="Q128" s="250"/>
      <c r="R128" s="4"/>
      <c r="S128" s="462"/>
      <c r="T128" s="462"/>
      <c r="U128" s="462"/>
      <c r="V128" s="462"/>
      <c r="W128" s="462"/>
      <c r="X128" s="462"/>
      <c r="Y128" s="462"/>
      <c r="Z128" s="462"/>
      <c r="AA128" s="462"/>
      <c r="AB128" s="462"/>
      <c r="AC128" s="462"/>
      <c r="AD128" s="462"/>
      <c r="AE128" s="462"/>
      <c r="AF128" s="462"/>
      <c r="AG128" s="462"/>
      <c r="AH128" s="462"/>
      <c r="AI128" s="462"/>
      <c r="AJ128" s="33"/>
    </row>
    <row r="129" spans="1:36" hidden="1" outlineLevel="1" x14ac:dyDescent="0.25">
      <c r="A129" s="37"/>
      <c r="B129" s="548"/>
      <c r="C129" s="545"/>
      <c r="D129" s="556"/>
      <c r="E129" s="551"/>
      <c r="F129" s="551"/>
      <c r="G129" s="553"/>
      <c r="H129" s="554"/>
      <c r="I129" s="555"/>
      <c r="J129" s="462"/>
      <c r="K129" s="462"/>
      <c r="L129" s="462"/>
      <c r="M129" s="250"/>
      <c r="N129" s="250"/>
      <c r="O129" s="250"/>
      <c r="P129" s="250"/>
      <c r="Q129" s="250"/>
      <c r="R129" s="4"/>
      <c r="S129" s="462"/>
      <c r="T129" s="462"/>
      <c r="U129" s="462"/>
      <c r="V129" s="462"/>
      <c r="W129" s="462"/>
      <c r="X129" s="462"/>
      <c r="Y129" s="462"/>
      <c r="Z129" s="462"/>
      <c r="AA129" s="462"/>
      <c r="AB129" s="462"/>
      <c r="AC129" s="462"/>
      <c r="AD129" s="462"/>
      <c r="AE129" s="462"/>
      <c r="AF129" s="462"/>
      <c r="AG129" s="462"/>
      <c r="AH129" s="462"/>
      <c r="AI129" s="462"/>
      <c r="AJ129" s="33"/>
    </row>
    <row r="130" spans="1:36" hidden="1" outlineLevel="1" x14ac:dyDescent="0.25">
      <c r="A130" s="37"/>
      <c r="B130" s="548"/>
      <c r="C130" s="549"/>
      <c r="D130" s="37"/>
      <c r="E130" s="551"/>
      <c r="F130" s="551"/>
      <c r="G130" s="553"/>
      <c r="H130" s="554"/>
      <c r="I130" s="555"/>
      <c r="J130" s="462"/>
      <c r="K130" s="462"/>
      <c r="L130" s="462"/>
      <c r="M130" s="250"/>
      <c r="N130" s="250"/>
      <c r="O130" s="250"/>
      <c r="P130" s="250"/>
      <c r="Q130" s="250"/>
      <c r="R130" s="4"/>
      <c r="S130" s="462"/>
      <c r="T130" s="462"/>
      <c r="U130" s="462"/>
      <c r="V130" s="462"/>
      <c r="W130" s="462"/>
      <c r="X130" s="462"/>
      <c r="Y130" s="462"/>
      <c r="Z130" s="462"/>
      <c r="AA130" s="462"/>
      <c r="AB130" s="462"/>
      <c r="AC130" s="462"/>
      <c r="AD130" s="462"/>
      <c r="AE130" s="462"/>
      <c r="AF130" s="462"/>
      <c r="AG130" s="462"/>
      <c r="AH130" s="462"/>
      <c r="AI130" s="462"/>
      <c r="AJ130" s="33"/>
    </row>
    <row r="131" spans="1:36" hidden="1" outlineLevel="1" x14ac:dyDescent="0.25">
      <c r="A131" s="37"/>
      <c r="B131" s="548"/>
      <c r="C131" s="558"/>
      <c r="D131" s="37"/>
      <c r="E131" s="551"/>
      <c r="F131" s="551"/>
      <c r="G131" s="557"/>
      <c r="H131" s="538"/>
      <c r="I131" s="538"/>
      <c r="J131" s="462"/>
      <c r="K131" s="462"/>
      <c r="L131" s="462"/>
      <c r="M131" s="250"/>
      <c r="N131" s="250"/>
      <c r="O131" s="250"/>
      <c r="P131" s="250"/>
      <c r="Q131" s="250"/>
      <c r="R131" s="4"/>
      <c r="S131" s="462"/>
      <c r="T131" s="462"/>
      <c r="U131" s="462"/>
      <c r="V131" s="462"/>
      <c r="W131" s="462"/>
      <c r="X131" s="462"/>
      <c r="Y131" s="462"/>
      <c r="Z131" s="462"/>
      <c r="AA131" s="462"/>
      <c r="AB131" s="462"/>
      <c r="AC131" s="462"/>
      <c r="AD131" s="462"/>
      <c r="AE131" s="462"/>
      <c r="AF131" s="462"/>
      <c r="AG131" s="462"/>
      <c r="AH131" s="462"/>
      <c r="AI131" s="462"/>
      <c r="AJ131" s="33"/>
    </row>
    <row r="132" spans="1:36" hidden="1" outlineLevel="1" x14ac:dyDescent="0.25">
      <c r="A132" s="37"/>
      <c r="B132" s="548"/>
      <c r="C132" s="552"/>
      <c r="D132" s="37"/>
      <c r="E132" s="551"/>
      <c r="F132" s="551"/>
      <c r="G132" s="553"/>
      <c r="H132" s="554"/>
      <c r="I132" s="560"/>
      <c r="J132" s="462"/>
      <c r="K132" s="462"/>
      <c r="L132" s="462"/>
      <c r="M132" s="250"/>
      <c r="N132" s="250"/>
      <c r="O132" s="250"/>
      <c r="P132" s="250"/>
      <c r="Q132" s="250"/>
      <c r="R132" s="4"/>
      <c r="S132" s="462"/>
      <c r="T132" s="462"/>
      <c r="U132" s="462"/>
      <c r="V132" s="462"/>
      <c r="W132" s="462"/>
      <c r="X132" s="462"/>
      <c r="Y132" s="462"/>
      <c r="Z132" s="462"/>
      <c r="AA132" s="462"/>
      <c r="AB132" s="462"/>
      <c r="AC132" s="462"/>
      <c r="AD132" s="462"/>
      <c r="AE132" s="462"/>
      <c r="AF132" s="462"/>
      <c r="AG132" s="462"/>
      <c r="AH132" s="462"/>
      <c r="AI132" s="462"/>
      <c r="AJ132" s="33"/>
    </row>
    <row r="133" spans="1:36" hidden="1" outlineLevel="1" x14ac:dyDescent="0.25">
      <c r="A133" s="37"/>
      <c r="B133" s="534"/>
      <c r="C133" s="549"/>
      <c r="D133" s="37"/>
      <c r="E133" s="551"/>
      <c r="F133" s="39"/>
      <c r="G133" s="557"/>
      <c r="H133" s="538"/>
      <c r="I133" s="559"/>
      <c r="J133" s="462"/>
      <c r="K133" s="462"/>
      <c r="L133" s="462"/>
      <c r="M133" s="250"/>
      <c r="N133" s="250"/>
      <c r="O133" s="250"/>
      <c r="P133" s="250"/>
      <c r="Q133" s="250"/>
      <c r="R133" s="4"/>
      <c r="S133" s="462"/>
      <c r="T133" s="462"/>
      <c r="U133" s="462"/>
      <c r="V133" s="462"/>
      <c r="W133" s="462"/>
      <c r="X133" s="462"/>
      <c r="Y133" s="462"/>
      <c r="Z133" s="462"/>
      <c r="AA133" s="462"/>
      <c r="AB133" s="462"/>
      <c r="AC133" s="462"/>
      <c r="AD133" s="462"/>
      <c r="AE133" s="462"/>
      <c r="AF133" s="462"/>
      <c r="AG133" s="462"/>
      <c r="AH133" s="462"/>
      <c r="AI133" s="462"/>
      <c r="AJ133" s="33"/>
    </row>
    <row r="134" spans="1:36" hidden="1" outlineLevel="1" x14ac:dyDescent="0.25">
      <c r="A134" s="37"/>
      <c r="B134" s="534"/>
      <c r="C134" s="549"/>
      <c r="D134" s="37"/>
      <c r="E134" s="551"/>
      <c r="F134" s="39"/>
      <c r="G134" s="557"/>
      <c r="H134" s="538"/>
      <c r="I134" s="559"/>
      <c r="J134" s="462"/>
      <c r="K134" s="462"/>
      <c r="L134" s="462"/>
      <c r="M134" s="250"/>
      <c r="N134" s="250"/>
      <c r="O134" s="250"/>
      <c r="P134" s="250"/>
      <c r="Q134" s="250"/>
      <c r="R134" s="4"/>
      <c r="S134" s="462"/>
      <c r="T134" s="462"/>
      <c r="U134" s="462"/>
      <c r="V134" s="462"/>
      <c r="W134" s="462"/>
      <c r="X134" s="462"/>
      <c r="Y134" s="462"/>
      <c r="Z134" s="462"/>
      <c r="AA134" s="462"/>
      <c r="AB134" s="462"/>
      <c r="AC134" s="462"/>
      <c r="AD134" s="462"/>
      <c r="AE134" s="462"/>
      <c r="AF134" s="462"/>
      <c r="AG134" s="462"/>
      <c r="AH134" s="462"/>
      <c r="AI134" s="462"/>
      <c r="AJ134" s="33"/>
    </row>
    <row r="135" spans="1:36" hidden="1" outlineLevel="1" x14ac:dyDescent="0.25">
      <c r="A135" s="37"/>
      <c r="B135" s="534"/>
      <c r="C135" s="549"/>
      <c r="D135" s="37"/>
      <c r="E135" s="551"/>
      <c r="F135" s="39"/>
      <c r="G135" s="557"/>
      <c r="H135" s="538"/>
      <c r="I135" s="559"/>
      <c r="J135" s="462"/>
      <c r="K135" s="462"/>
      <c r="L135" s="462"/>
      <c r="M135" s="250"/>
      <c r="N135" s="250"/>
      <c r="O135" s="250"/>
      <c r="P135" s="250"/>
      <c r="Q135" s="250"/>
      <c r="R135" s="4"/>
      <c r="S135" s="462"/>
      <c r="T135" s="462"/>
      <c r="U135" s="462"/>
      <c r="V135" s="462"/>
      <c r="W135" s="462"/>
      <c r="X135" s="462"/>
      <c r="Y135" s="462"/>
      <c r="Z135" s="462"/>
      <c r="AA135" s="462"/>
      <c r="AB135" s="462"/>
      <c r="AC135" s="462"/>
      <c r="AD135" s="462"/>
      <c r="AE135" s="462"/>
      <c r="AF135" s="462"/>
      <c r="AG135" s="462"/>
      <c r="AH135" s="462"/>
      <c r="AI135" s="462"/>
      <c r="AJ135" s="33"/>
    </row>
    <row r="136" spans="1:36" ht="15.6" hidden="1" outlineLevel="1" x14ac:dyDescent="0.3">
      <c r="A136" s="37"/>
      <c r="B136" s="534"/>
      <c r="C136" s="561"/>
      <c r="D136" s="37"/>
      <c r="E136" s="39"/>
      <c r="F136" s="545"/>
      <c r="G136" s="557"/>
      <c r="H136" s="545"/>
      <c r="I136" s="562"/>
      <c r="J136" s="462"/>
      <c r="K136" s="462"/>
      <c r="L136" s="462"/>
      <c r="M136" s="250"/>
      <c r="N136" s="250"/>
      <c r="O136" s="250"/>
      <c r="P136" s="250"/>
      <c r="Q136" s="250"/>
      <c r="R136" s="4"/>
      <c r="S136" s="462"/>
      <c r="T136" s="462"/>
      <c r="U136" s="462"/>
      <c r="V136" s="462"/>
      <c r="W136" s="462"/>
      <c r="X136" s="462"/>
      <c r="Y136" s="462"/>
      <c r="Z136" s="462"/>
      <c r="AA136" s="462"/>
      <c r="AB136" s="462"/>
      <c r="AC136" s="462"/>
      <c r="AD136" s="462"/>
      <c r="AE136" s="462"/>
      <c r="AF136" s="462"/>
      <c r="AG136" s="462"/>
      <c r="AH136" s="462"/>
      <c r="AI136" s="462"/>
      <c r="AJ136" s="33"/>
    </row>
    <row r="137" spans="1:36" ht="13.8" hidden="1" outlineLevel="1" x14ac:dyDescent="0.25">
      <c r="A137" s="37"/>
      <c r="B137" s="563"/>
      <c r="C137" s="564"/>
      <c r="D137" s="525"/>
      <c r="E137" s="527"/>
      <c r="F137" s="527"/>
      <c r="G137" s="565"/>
      <c r="H137" s="566"/>
      <c r="I137" s="538"/>
      <c r="J137" s="462"/>
      <c r="K137" s="462"/>
      <c r="L137" s="462"/>
      <c r="M137" s="250"/>
      <c r="N137" s="250"/>
      <c r="O137" s="250"/>
      <c r="P137" s="250"/>
      <c r="Q137" s="250"/>
      <c r="R137" s="4"/>
      <c r="S137" s="462"/>
      <c r="T137" s="462"/>
      <c r="U137" s="462"/>
      <c r="V137" s="462"/>
      <c r="W137" s="462"/>
      <c r="X137" s="462"/>
      <c r="Y137" s="462"/>
      <c r="Z137" s="462"/>
      <c r="AA137" s="462"/>
      <c r="AB137" s="462"/>
      <c r="AC137" s="462"/>
      <c r="AD137" s="462"/>
      <c r="AE137" s="462"/>
      <c r="AF137" s="462"/>
      <c r="AG137" s="462"/>
      <c r="AH137" s="462"/>
      <c r="AI137" s="462"/>
      <c r="AJ137" s="33"/>
    </row>
    <row r="138" spans="1:36" ht="13.8" hidden="1" outlineLevel="1" x14ac:dyDescent="0.25">
      <c r="A138" s="37"/>
      <c r="B138" s="512"/>
      <c r="C138" s="549"/>
      <c r="D138" s="37"/>
      <c r="E138" s="551"/>
      <c r="F138" s="551"/>
      <c r="G138" s="557"/>
      <c r="H138" s="538"/>
      <c r="I138" s="523"/>
      <c r="J138" s="462"/>
      <c r="K138" s="462"/>
      <c r="L138" s="462"/>
      <c r="M138" s="250"/>
      <c r="N138" s="250"/>
      <c r="O138" s="250"/>
      <c r="P138" s="250"/>
      <c r="Q138" s="250"/>
      <c r="R138" s="4"/>
      <c r="S138" s="462"/>
      <c r="T138" s="462"/>
      <c r="U138" s="462"/>
      <c r="V138" s="462"/>
      <c r="W138" s="462"/>
      <c r="X138" s="462"/>
      <c r="Y138" s="462"/>
      <c r="Z138" s="462"/>
      <c r="AA138" s="462"/>
      <c r="AB138" s="462"/>
      <c r="AC138" s="462"/>
      <c r="AD138" s="462"/>
      <c r="AE138" s="462"/>
      <c r="AF138" s="462"/>
      <c r="AG138" s="462"/>
      <c r="AH138" s="462"/>
      <c r="AI138" s="462"/>
      <c r="AJ138" s="33"/>
    </row>
    <row r="139" spans="1:36" ht="13.8" hidden="1" outlineLevel="1" x14ac:dyDescent="0.25">
      <c r="A139" s="37"/>
      <c r="B139" s="563"/>
      <c r="C139" s="564"/>
      <c r="D139" s="525"/>
      <c r="E139" s="527"/>
      <c r="F139" s="527"/>
      <c r="G139" s="565"/>
      <c r="H139" s="566"/>
      <c r="I139" s="523"/>
      <c r="J139" s="462"/>
      <c r="K139" s="462"/>
      <c r="L139" s="462"/>
      <c r="M139" s="250"/>
      <c r="N139" s="250"/>
      <c r="O139" s="250"/>
      <c r="P139" s="250"/>
      <c r="Q139" s="250"/>
      <c r="R139" s="4"/>
      <c r="S139" s="462"/>
      <c r="T139" s="462"/>
      <c r="U139" s="462"/>
      <c r="V139" s="462"/>
      <c r="W139" s="462"/>
      <c r="X139" s="462"/>
      <c r="Y139" s="462"/>
      <c r="Z139" s="462"/>
      <c r="AA139" s="462"/>
      <c r="AB139" s="462"/>
      <c r="AC139" s="462"/>
      <c r="AD139" s="462"/>
      <c r="AE139" s="462"/>
      <c r="AF139" s="462"/>
      <c r="AG139" s="462"/>
      <c r="AH139" s="462"/>
      <c r="AI139" s="462"/>
      <c r="AJ139" s="33"/>
    </row>
    <row r="140" spans="1:36" hidden="1" outlineLevel="1" x14ac:dyDescent="0.25">
      <c r="A140" s="37"/>
      <c r="B140" s="37"/>
      <c r="C140" s="37"/>
      <c r="D140" s="37"/>
      <c r="E140" s="37"/>
      <c r="F140" s="37"/>
      <c r="G140" s="37"/>
      <c r="H140" s="37"/>
      <c r="I140" s="37"/>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33"/>
    </row>
    <row r="141" spans="1:36" ht="18" collapsed="1" x14ac:dyDescent="0.35">
      <c r="A141" s="37"/>
      <c r="B141" s="7"/>
      <c r="C141" s="37"/>
      <c r="D141" s="37"/>
      <c r="E141" s="37"/>
      <c r="F141" s="37"/>
      <c r="G141" s="37"/>
      <c r="H141" s="37"/>
      <c r="I141" s="37"/>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33"/>
    </row>
    <row r="142" spans="1:36" ht="17.399999999999999" x14ac:dyDescent="0.25">
      <c r="A142" s="521" t="s">
        <v>708</v>
      </c>
      <c r="B142" s="467" t="s">
        <v>709</v>
      </c>
      <c r="C142" s="37"/>
      <c r="D142" s="37"/>
      <c r="E142" s="37"/>
      <c r="F142" s="37"/>
      <c r="G142" s="37"/>
      <c r="H142" s="37"/>
      <c r="I142" s="37"/>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33"/>
    </row>
    <row r="143" spans="1:36" hidden="1" outlineLevel="1" x14ac:dyDescent="0.25">
      <c r="A143" s="461"/>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33"/>
    </row>
    <row r="144" spans="1:36" hidden="1" outlineLevel="1" x14ac:dyDescent="0.25">
      <c r="A144" s="301"/>
      <c r="B144" s="300"/>
      <c r="C144" s="300"/>
      <c r="D144" s="300"/>
      <c r="E144" s="300"/>
      <c r="F144" s="300"/>
      <c r="G144" s="300"/>
      <c r="H144" s="300"/>
      <c r="I144" s="300"/>
      <c r="J144" s="300"/>
      <c r="K144" s="300"/>
      <c r="L144" s="300"/>
      <c r="M144" s="300"/>
      <c r="N144" s="300"/>
      <c r="O144" s="300"/>
      <c r="P144" s="300"/>
      <c r="Q144" s="300"/>
      <c r="R144" s="300"/>
      <c r="S144" s="300"/>
      <c r="T144" s="462"/>
      <c r="U144" s="462"/>
      <c r="V144" s="462"/>
      <c r="W144" s="462"/>
      <c r="X144" s="462"/>
      <c r="Y144" s="462"/>
      <c r="Z144" s="462"/>
      <c r="AA144" s="462"/>
      <c r="AB144" s="462"/>
      <c r="AC144" s="462"/>
      <c r="AD144" s="462"/>
      <c r="AE144" s="462"/>
      <c r="AF144" s="462"/>
      <c r="AG144" s="462"/>
      <c r="AH144" s="462"/>
      <c r="AI144" s="462"/>
      <c r="AJ144" s="33"/>
    </row>
    <row r="145" spans="1:36" hidden="1" outlineLevel="1" x14ac:dyDescent="0.25">
      <c r="A145" s="301"/>
      <c r="B145" s="300"/>
      <c r="C145" s="300"/>
      <c r="D145" s="300"/>
      <c r="E145" s="300"/>
      <c r="F145" s="300"/>
      <c r="G145" s="300"/>
      <c r="H145" s="300"/>
      <c r="I145" s="300"/>
      <c r="J145" s="300"/>
      <c r="K145" s="300"/>
      <c r="L145" s="300"/>
      <c r="M145" s="300"/>
      <c r="N145" s="300"/>
      <c r="O145" s="300"/>
      <c r="P145" s="300"/>
      <c r="Q145" s="300"/>
      <c r="R145" s="300"/>
      <c r="S145" s="300"/>
      <c r="T145" s="462"/>
      <c r="U145" s="462"/>
      <c r="V145" s="462"/>
      <c r="W145" s="462"/>
      <c r="X145" s="462"/>
      <c r="Y145" s="462"/>
      <c r="Z145" s="462"/>
      <c r="AA145" s="462"/>
      <c r="AB145" s="462"/>
      <c r="AC145" s="462"/>
      <c r="AD145" s="462"/>
      <c r="AE145" s="462"/>
      <c r="AF145" s="462"/>
      <c r="AG145" s="462"/>
      <c r="AH145" s="462"/>
      <c r="AI145" s="462"/>
      <c r="AJ145" s="33"/>
    </row>
    <row r="146" spans="1:36" hidden="1" outlineLevel="1" x14ac:dyDescent="0.25">
      <c r="A146" s="483" t="s">
        <v>514</v>
      </c>
      <c r="B146" s="468"/>
      <c r="C146" s="468"/>
      <c r="D146" s="468"/>
      <c r="E146" s="468"/>
      <c r="F146" s="468"/>
      <c r="G146" s="468"/>
      <c r="H146" s="468"/>
      <c r="I146" s="468"/>
      <c r="J146" s="468"/>
      <c r="K146" s="468"/>
      <c r="L146" s="468"/>
      <c r="M146" s="468"/>
      <c r="N146" s="468"/>
      <c r="O146" s="468"/>
      <c r="P146" s="468"/>
      <c r="Q146" s="300"/>
      <c r="R146" s="300"/>
      <c r="S146" s="300"/>
      <c r="T146" s="462"/>
      <c r="U146" s="462"/>
      <c r="V146" s="462"/>
      <c r="W146" s="462"/>
      <c r="X146" s="462"/>
      <c r="Y146" s="462"/>
      <c r="Z146" s="462"/>
      <c r="AA146" s="462"/>
      <c r="AB146" s="462"/>
      <c r="AC146" s="462"/>
      <c r="AD146" s="462"/>
      <c r="AE146" s="462"/>
      <c r="AF146" s="462"/>
      <c r="AG146" s="462"/>
      <c r="AH146" s="462"/>
      <c r="AI146" s="462"/>
      <c r="AJ146" s="33"/>
    </row>
    <row r="147" spans="1:36" hidden="1" outlineLevel="1" x14ac:dyDescent="0.25">
      <c r="A147" s="483" t="s">
        <v>524</v>
      </c>
      <c r="B147" s="468"/>
      <c r="C147" s="468"/>
      <c r="D147" s="468"/>
      <c r="E147" s="468"/>
      <c r="F147" s="468"/>
      <c r="G147" s="468"/>
      <c r="H147" s="468"/>
      <c r="I147" s="468"/>
      <c r="J147" s="468"/>
      <c r="K147" s="468"/>
      <c r="L147" s="468"/>
      <c r="M147" s="468"/>
      <c r="N147" s="468"/>
      <c r="O147" s="468"/>
      <c r="P147" s="468"/>
      <c r="Q147" s="300"/>
      <c r="R147" s="300"/>
      <c r="S147" s="300"/>
      <c r="T147" s="462"/>
      <c r="U147" s="462"/>
      <c r="V147" s="462"/>
      <c r="W147" s="462"/>
      <c r="X147" s="462"/>
      <c r="Y147" s="462"/>
      <c r="Z147" s="462"/>
      <c r="AA147" s="462"/>
      <c r="AB147" s="462"/>
      <c r="AC147" s="462"/>
      <c r="AD147" s="462"/>
      <c r="AE147" s="462"/>
      <c r="AF147" s="462"/>
      <c r="AG147" s="462"/>
      <c r="AH147" s="462"/>
      <c r="AI147" s="462"/>
      <c r="AJ147" s="33"/>
    </row>
    <row r="148" spans="1:36" hidden="1" outlineLevel="1" x14ac:dyDescent="0.25">
      <c r="A148" s="484"/>
      <c r="B148" s="468"/>
      <c r="C148" s="468"/>
      <c r="D148" s="468"/>
      <c r="E148" s="468"/>
      <c r="F148" s="468"/>
      <c r="G148" s="468"/>
      <c r="H148" s="468"/>
      <c r="I148" s="468"/>
      <c r="J148" s="468"/>
      <c r="K148" s="468"/>
      <c r="L148" s="468"/>
      <c r="M148" s="468"/>
      <c r="N148" s="468"/>
      <c r="O148" s="468"/>
      <c r="P148" s="468"/>
      <c r="Q148" s="300"/>
      <c r="R148" s="300"/>
      <c r="S148" s="300"/>
      <c r="T148" s="462"/>
      <c r="U148" s="462"/>
      <c r="V148" s="462"/>
      <c r="W148" s="462"/>
      <c r="X148" s="462"/>
      <c r="Y148" s="462"/>
      <c r="Z148" s="462"/>
      <c r="AA148" s="462"/>
      <c r="AB148" s="462"/>
      <c r="AC148" s="462"/>
      <c r="AD148" s="462"/>
      <c r="AE148" s="462"/>
      <c r="AF148" s="462"/>
      <c r="AG148" s="462"/>
      <c r="AH148" s="462"/>
      <c r="AI148" s="462"/>
      <c r="AJ148" s="33"/>
    </row>
    <row r="149" spans="1:36" hidden="1" outlineLevel="1" x14ac:dyDescent="0.25">
      <c r="A149" s="484"/>
      <c r="B149" s="468"/>
      <c r="C149" s="468"/>
      <c r="D149" s="468"/>
      <c r="E149" s="468"/>
      <c r="F149" s="468"/>
      <c r="G149" s="468"/>
      <c r="H149" s="468"/>
      <c r="I149" s="468"/>
      <c r="J149" s="468"/>
      <c r="K149" s="468"/>
      <c r="L149" s="468"/>
      <c r="M149" s="468"/>
      <c r="N149" s="468"/>
      <c r="O149" s="468"/>
      <c r="P149" s="468"/>
      <c r="Q149" s="300"/>
      <c r="R149" s="300"/>
      <c r="S149" s="300"/>
      <c r="T149" s="462"/>
      <c r="U149" s="462"/>
      <c r="V149" s="462"/>
      <c r="W149" s="462"/>
      <c r="X149" s="462"/>
      <c r="Y149" s="462"/>
      <c r="Z149" s="462"/>
      <c r="AA149" s="462"/>
      <c r="AB149" s="462"/>
      <c r="AC149" s="462"/>
      <c r="AD149" s="462"/>
      <c r="AE149" s="462"/>
      <c r="AF149" s="462"/>
      <c r="AG149" s="462"/>
      <c r="AH149" s="462"/>
      <c r="AI149" s="462"/>
      <c r="AJ149" s="33"/>
    </row>
    <row r="150" spans="1:36" ht="39.6" hidden="1" outlineLevel="1" x14ac:dyDescent="0.25">
      <c r="A150" s="306" t="s">
        <v>472</v>
      </c>
      <c r="B150" s="306" t="s">
        <v>476</v>
      </c>
      <c r="C150" s="306" t="s">
        <v>474</v>
      </c>
      <c r="D150" s="306" t="s">
        <v>473</v>
      </c>
      <c r="E150" s="1378" t="s">
        <v>475</v>
      </c>
      <c r="F150" s="1379"/>
      <c r="G150" s="306" t="s">
        <v>479</v>
      </c>
      <c r="H150" s="306" t="s">
        <v>483</v>
      </c>
      <c r="I150" s="306" t="s">
        <v>477</v>
      </c>
      <c r="J150" s="306" t="s">
        <v>480</v>
      </c>
      <c r="K150" s="306" t="s">
        <v>478</v>
      </c>
      <c r="L150" s="306" t="s">
        <v>481</v>
      </c>
      <c r="M150" s="306" t="s">
        <v>482</v>
      </c>
      <c r="N150" s="469"/>
      <c r="O150" s="469"/>
      <c r="P150" s="469"/>
      <c r="Q150" s="470"/>
      <c r="R150" s="470"/>
      <c r="S150" s="470"/>
      <c r="T150" s="462"/>
      <c r="U150" s="462"/>
      <c r="V150" s="462"/>
      <c r="W150" s="462"/>
      <c r="X150" s="462"/>
      <c r="Y150" s="462"/>
      <c r="Z150" s="462"/>
      <c r="AA150" s="462"/>
      <c r="AB150" s="462"/>
      <c r="AC150" s="462"/>
      <c r="AD150" s="462"/>
      <c r="AE150" s="462"/>
      <c r="AF150" s="462"/>
      <c r="AG150" s="462"/>
      <c r="AH150" s="462"/>
      <c r="AI150" s="462"/>
      <c r="AJ150" s="33"/>
    </row>
    <row r="151" spans="1:36" ht="15.6" hidden="1" outlineLevel="1" x14ac:dyDescent="0.25">
      <c r="A151" s="307"/>
      <c r="B151" s="307"/>
      <c r="C151" s="307"/>
      <c r="D151" s="307"/>
      <c r="E151" s="310" t="s">
        <v>519</v>
      </c>
      <c r="F151" s="310" t="s">
        <v>520</v>
      </c>
      <c r="G151" s="307"/>
      <c r="H151" s="307"/>
      <c r="I151" s="310" t="s">
        <v>493</v>
      </c>
      <c r="J151" s="310" t="s">
        <v>493</v>
      </c>
      <c r="K151" s="310" t="s">
        <v>493</v>
      </c>
      <c r="L151" s="310" t="s">
        <v>493</v>
      </c>
      <c r="M151" s="307"/>
      <c r="N151" s="468"/>
      <c r="O151" s="468"/>
      <c r="P151" s="468"/>
      <c r="Q151" s="300"/>
      <c r="R151" s="300"/>
      <c r="S151" s="300"/>
      <c r="T151" s="462"/>
      <c r="U151" s="462"/>
      <c r="V151" s="462"/>
      <c r="W151" s="462"/>
      <c r="X151" s="462"/>
      <c r="Y151" s="462"/>
      <c r="Z151" s="462"/>
      <c r="AA151" s="462"/>
      <c r="AB151" s="462"/>
      <c r="AC151" s="462"/>
      <c r="AD151" s="462"/>
      <c r="AE151" s="462"/>
      <c r="AF151" s="462"/>
      <c r="AG151" s="462"/>
      <c r="AH151" s="462"/>
      <c r="AI151" s="462"/>
      <c r="AJ151" s="33"/>
    </row>
    <row r="152" spans="1:36" hidden="1" outlineLevel="1" x14ac:dyDescent="0.25">
      <c r="A152" s="301"/>
      <c r="B152" s="300"/>
      <c r="C152" s="300"/>
      <c r="D152" s="300"/>
      <c r="E152" s="300"/>
      <c r="F152" s="300"/>
      <c r="G152" s="300"/>
      <c r="H152" s="300"/>
      <c r="I152" s="300"/>
      <c r="J152" s="300"/>
      <c r="K152" s="300"/>
      <c r="L152" s="300"/>
      <c r="M152" s="300"/>
      <c r="N152" s="468"/>
      <c r="O152" s="468"/>
      <c r="P152" s="468"/>
      <c r="Q152" s="300"/>
      <c r="R152" s="300"/>
      <c r="S152" s="300"/>
      <c r="T152" s="462"/>
      <c r="U152" s="462"/>
      <c r="V152" s="462"/>
      <c r="W152" s="462"/>
      <c r="X152" s="462"/>
      <c r="Y152" s="462"/>
      <c r="Z152" s="462"/>
      <c r="AA152" s="462"/>
      <c r="AB152" s="462"/>
      <c r="AC152" s="462"/>
      <c r="AD152" s="462"/>
      <c r="AE152" s="462"/>
      <c r="AF152" s="462"/>
      <c r="AG152" s="462"/>
      <c r="AH152" s="462"/>
      <c r="AI152" s="462"/>
      <c r="AJ152" s="33"/>
    </row>
    <row r="153" spans="1:36" hidden="1" outlineLevel="1" x14ac:dyDescent="0.25">
      <c r="A153" s="485" t="s">
        <v>489</v>
      </c>
      <c r="B153" s="316" t="s">
        <v>490</v>
      </c>
      <c r="C153" s="316" t="s">
        <v>491</v>
      </c>
      <c r="D153" s="316">
        <v>1975</v>
      </c>
      <c r="E153" s="319" t="s">
        <v>521</v>
      </c>
      <c r="F153" s="316"/>
      <c r="G153" s="319" t="s">
        <v>492</v>
      </c>
      <c r="H153" s="316">
        <v>75</v>
      </c>
      <c r="I153" s="316">
        <v>92370</v>
      </c>
      <c r="J153" s="319"/>
      <c r="K153" s="316">
        <v>92370</v>
      </c>
      <c r="L153" s="319"/>
      <c r="M153" s="319" t="s">
        <v>494</v>
      </c>
      <c r="N153" s="468"/>
      <c r="O153" s="468">
        <f>I153+K153</f>
        <v>184740</v>
      </c>
      <c r="P153" s="468"/>
      <c r="Q153" s="300"/>
      <c r="R153" s="300"/>
      <c r="S153" s="300"/>
      <c r="T153" s="462"/>
      <c r="U153" s="462"/>
      <c r="V153" s="462"/>
      <c r="W153" s="462"/>
      <c r="X153" s="462"/>
      <c r="Y153" s="462"/>
      <c r="Z153" s="462"/>
      <c r="AA153" s="462"/>
      <c r="AB153" s="462"/>
      <c r="AC153" s="462"/>
      <c r="AD153" s="462"/>
      <c r="AE153" s="462"/>
      <c r="AF153" s="462"/>
      <c r="AG153" s="462"/>
      <c r="AH153" s="462"/>
      <c r="AI153" s="462"/>
      <c r="AJ153" s="33"/>
    </row>
    <row r="154" spans="1:36" hidden="1" outlineLevel="1" x14ac:dyDescent="0.25">
      <c r="A154" s="486" t="s">
        <v>500</v>
      </c>
      <c r="B154" s="320" t="s">
        <v>490</v>
      </c>
      <c r="C154" s="320" t="s">
        <v>515</v>
      </c>
      <c r="D154" s="318">
        <v>1974</v>
      </c>
      <c r="E154" s="320" t="s">
        <v>521</v>
      </c>
      <c r="F154" s="318"/>
      <c r="G154" s="320" t="s">
        <v>492</v>
      </c>
      <c r="H154" s="318">
        <v>70</v>
      </c>
      <c r="I154" s="318">
        <v>105755</v>
      </c>
      <c r="J154" s="318"/>
      <c r="K154" s="318">
        <v>105755</v>
      </c>
      <c r="L154" s="318"/>
      <c r="M154" s="320" t="s">
        <v>494</v>
      </c>
      <c r="N154" s="468"/>
      <c r="O154" s="468">
        <f>I154+K154</f>
        <v>211510</v>
      </c>
      <c r="P154" s="468"/>
      <c r="Q154" s="300"/>
      <c r="R154" s="300"/>
      <c r="S154" s="300"/>
      <c r="T154" s="462"/>
      <c r="U154" s="462"/>
      <c r="V154" s="462"/>
      <c r="W154" s="462"/>
      <c r="X154" s="462"/>
      <c r="Y154" s="462"/>
      <c r="Z154" s="462"/>
      <c r="AA154" s="462"/>
      <c r="AB154" s="462"/>
      <c r="AC154" s="462"/>
      <c r="AD154" s="462"/>
      <c r="AE154" s="462"/>
      <c r="AF154" s="462"/>
      <c r="AG154" s="462"/>
      <c r="AH154" s="462"/>
      <c r="AI154" s="462"/>
      <c r="AJ154" s="33"/>
    </row>
    <row r="155" spans="1:36" hidden="1" outlineLevel="1" x14ac:dyDescent="0.25">
      <c r="A155" s="487" t="s">
        <v>501</v>
      </c>
      <c r="B155" s="321" t="s">
        <v>490</v>
      </c>
      <c r="C155" s="321" t="s">
        <v>517</v>
      </c>
      <c r="D155" s="322">
        <v>1275</v>
      </c>
      <c r="E155" s="321" t="s">
        <v>521</v>
      </c>
      <c r="F155" s="322"/>
      <c r="G155" s="321" t="s">
        <v>492</v>
      </c>
      <c r="H155" s="322">
        <v>75</v>
      </c>
      <c r="I155" s="322">
        <v>63430</v>
      </c>
      <c r="J155" s="322"/>
      <c r="K155" s="322">
        <v>63430</v>
      </c>
      <c r="L155" s="322"/>
      <c r="M155" s="321" t="s">
        <v>494</v>
      </c>
      <c r="N155" s="468"/>
      <c r="O155" s="468">
        <f>I155+K155</f>
        <v>126860</v>
      </c>
      <c r="P155" s="468"/>
      <c r="Q155" s="300"/>
      <c r="R155" s="300"/>
      <c r="S155" s="300"/>
      <c r="T155" s="462"/>
      <c r="U155" s="462"/>
      <c r="V155" s="462"/>
      <c r="W155" s="462"/>
      <c r="X155" s="462"/>
      <c r="Y155" s="462"/>
      <c r="Z155" s="462"/>
      <c r="AA155" s="462"/>
      <c r="AB155" s="462"/>
      <c r="AC155" s="462"/>
      <c r="AD155" s="462"/>
      <c r="AE155" s="462"/>
      <c r="AF155" s="462"/>
      <c r="AG155" s="462"/>
      <c r="AH155" s="462"/>
      <c r="AI155" s="462"/>
      <c r="AJ155" s="33"/>
    </row>
    <row r="156" spans="1:36" hidden="1" outlineLevel="1" x14ac:dyDescent="0.25">
      <c r="A156" s="488" t="s">
        <v>502</v>
      </c>
      <c r="B156" s="323" t="s">
        <v>490</v>
      </c>
      <c r="C156" s="323" t="s">
        <v>518</v>
      </c>
      <c r="D156" s="324">
        <v>1975</v>
      </c>
      <c r="E156" s="323" t="s">
        <v>522</v>
      </c>
      <c r="F156" s="323" t="s">
        <v>523</v>
      </c>
      <c r="G156" s="323" t="s">
        <v>492</v>
      </c>
      <c r="H156" s="324">
        <v>75</v>
      </c>
      <c r="I156" s="324">
        <v>29550</v>
      </c>
      <c r="J156" s="324"/>
      <c r="K156" s="324">
        <v>29550</v>
      </c>
      <c r="L156" s="324"/>
      <c r="M156" s="323" t="s">
        <v>494</v>
      </c>
      <c r="N156" s="468"/>
      <c r="O156" s="468">
        <f>I156+K156</f>
        <v>59100</v>
      </c>
      <c r="P156" s="468"/>
      <c r="Q156" s="300"/>
      <c r="R156" s="300"/>
      <c r="S156" s="300"/>
      <c r="T156" s="462"/>
      <c r="U156" s="462"/>
      <c r="V156" s="462"/>
      <c r="W156" s="462"/>
      <c r="X156" s="462"/>
      <c r="Y156" s="462"/>
      <c r="Z156" s="462"/>
      <c r="AA156" s="462"/>
      <c r="AB156" s="462"/>
      <c r="AC156" s="462"/>
      <c r="AD156" s="462"/>
      <c r="AE156" s="462"/>
      <c r="AF156" s="462"/>
      <c r="AG156" s="462"/>
      <c r="AH156" s="462"/>
      <c r="AI156" s="462"/>
      <c r="AJ156" s="33"/>
    </row>
    <row r="157" spans="1:36" hidden="1" outlineLevel="1" x14ac:dyDescent="0.25">
      <c r="A157" s="489" t="s">
        <v>503</v>
      </c>
      <c r="B157" s="330" t="s">
        <v>490</v>
      </c>
      <c r="C157" s="330" t="s">
        <v>525</v>
      </c>
      <c r="D157" s="329">
        <v>1975</v>
      </c>
      <c r="E157" s="330" t="s">
        <v>521</v>
      </c>
      <c r="F157" s="329"/>
      <c r="G157" s="330" t="s">
        <v>492</v>
      </c>
      <c r="H157" s="329">
        <v>75</v>
      </c>
      <c r="I157" s="331" t="s">
        <v>526</v>
      </c>
      <c r="J157" s="329"/>
      <c r="K157" s="329"/>
      <c r="L157" s="329"/>
      <c r="M157" s="330" t="s">
        <v>494</v>
      </c>
      <c r="N157" s="468"/>
      <c r="O157" s="468"/>
      <c r="P157" s="468"/>
      <c r="Q157" s="300"/>
      <c r="R157" s="300"/>
      <c r="S157" s="300"/>
      <c r="T157" s="462"/>
      <c r="U157" s="462"/>
      <c r="V157" s="462"/>
      <c r="W157" s="462"/>
      <c r="X157" s="462"/>
      <c r="Y157" s="462"/>
      <c r="Z157" s="462"/>
      <c r="AA157" s="462"/>
      <c r="AB157" s="462"/>
      <c r="AC157" s="462"/>
      <c r="AD157" s="462"/>
      <c r="AE157" s="462"/>
      <c r="AF157" s="462"/>
      <c r="AG157" s="462"/>
      <c r="AH157" s="462"/>
      <c r="AI157" s="462"/>
      <c r="AJ157" s="33"/>
    </row>
    <row r="158" spans="1:36" hidden="1" outlineLevel="1" x14ac:dyDescent="0.25">
      <c r="A158" s="484"/>
      <c r="B158" s="468"/>
      <c r="C158" s="468"/>
      <c r="D158" s="468"/>
      <c r="E158" s="468"/>
      <c r="F158" s="468"/>
      <c r="G158" s="468"/>
      <c r="H158" s="468"/>
      <c r="I158" s="468"/>
      <c r="J158" s="468"/>
      <c r="K158" s="468"/>
      <c r="L158" s="468"/>
      <c r="M158" s="468"/>
      <c r="N158" s="468"/>
      <c r="O158" s="468"/>
      <c r="P158" s="468"/>
      <c r="Q158" s="300"/>
      <c r="R158" s="300"/>
      <c r="S158" s="300"/>
      <c r="T158" s="462"/>
      <c r="U158" s="462"/>
      <c r="V158" s="462"/>
      <c r="W158" s="462"/>
      <c r="X158" s="462"/>
      <c r="Y158" s="462"/>
      <c r="Z158" s="462"/>
      <c r="AA158" s="462"/>
      <c r="AB158" s="462"/>
      <c r="AC158" s="462"/>
      <c r="AD158" s="462"/>
      <c r="AE158" s="462"/>
      <c r="AF158" s="462"/>
      <c r="AG158" s="462"/>
      <c r="AH158" s="462"/>
      <c r="AI158" s="462"/>
      <c r="AJ158" s="33"/>
    </row>
    <row r="159" spans="1:36" ht="26.4" hidden="1" outlineLevel="1" x14ac:dyDescent="0.25">
      <c r="A159" s="463"/>
      <c r="B159" s="305" t="s">
        <v>488</v>
      </c>
      <c r="C159" s="311" t="s">
        <v>496</v>
      </c>
      <c r="D159" s="463"/>
      <c r="E159" s="305" t="s">
        <v>487</v>
      </c>
      <c r="F159" s="464"/>
      <c r="G159" s="312"/>
      <c r="H159" s="469"/>
      <c r="I159" s="471" t="s">
        <v>497</v>
      </c>
      <c r="J159" s="472"/>
      <c r="K159" s="469"/>
      <c r="L159" s="468"/>
      <c r="M159" s="468"/>
      <c r="N159" s="468"/>
      <c r="O159" s="468">
        <f>SUM(O153:O157)</f>
        <v>582210</v>
      </c>
      <c r="P159" s="468"/>
      <c r="Q159" s="300"/>
      <c r="R159" s="300"/>
      <c r="S159" s="300"/>
      <c r="T159" s="462"/>
      <c r="U159" s="462"/>
      <c r="V159" s="462"/>
      <c r="W159" s="462"/>
      <c r="X159" s="462"/>
      <c r="Y159" s="462"/>
      <c r="Z159" s="462"/>
      <c r="AA159" s="462"/>
      <c r="AB159" s="462"/>
      <c r="AC159" s="462"/>
      <c r="AD159" s="462"/>
      <c r="AE159" s="462"/>
      <c r="AF159" s="462"/>
      <c r="AG159" s="462"/>
      <c r="AH159" s="462"/>
      <c r="AI159" s="462"/>
      <c r="AJ159" s="33"/>
    </row>
    <row r="160" spans="1:36" hidden="1" outlineLevel="1" x14ac:dyDescent="0.25">
      <c r="A160" s="308" t="s">
        <v>484</v>
      </c>
      <c r="B160" s="310" t="s">
        <v>495</v>
      </c>
      <c r="C160" s="307" t="s">
        <v>486</v>
      </c>
      <c r="D160" s="308" t="s">
        <v>484</v>
      </c>
      <c r="E160" s="308" t="s">
        <v>485</v>
      </c>
      <c r="F160" s="307" t="s">
        <v>486</v>
      </c>
      <c r="G160" s="300"/>
      <c r="H160" s="473" t="s">
        <v>498</v>
      </c>
      <c r="I160" s="473"/>
      <c r="J160" s="141" t="s">
        <v>507</v>
      </c>
      <c r="K160" s="473"/>
      <c r="L160" s="473" t="s">
        <v>499</v>
      </c>
      <c r="M160" s="300"/>
      <c r="N160" s="468"/>
      <c r="O160" s="468"/>
      <c r="P160" s="468"/>
      <c r="Q160" s="300"/>
      <c r="R160" s="300"/>
      <c r="S160" s="300"/>
      <c r="T160" s="462"/>
      <c r="U160" s="462"/>
      <c r="V160" s="462"/>
      <c r="W160" s="462"/>
      <c r="X160" s="462"/>
      <c r="Y160" s="462"/>
      <c r="Z160" s="462"/>
      <c r="AA160" s="462"/>
      <c r="AB160" s="462"/>
      <c r="AC160" s="462"/>
      <c r="AD160" s="462"/>
      <c r="AE160" s="462"/>
      <c r="AF160" s="462"/>
      <c r="AG160" s="462"/>
      <c r="AH160" s="462"/>
      <c r="AI160" s="462"/>
      <c r="AJ160" s="33"/>
    </row>
    <row r="161" spans="1:36" hidden="1" outlineLevel="1" x14ac:dyDescent="0.25">
      <c r="A161" s="301"/>
      <c r="B161" s="300"/>
      <c r="C161" s="300"/>
      <c r="D161" s="300"/>
      <c r="E161" s="300"/>
      <c r="F161" s="300"/>
      <c r="G161" s="473" t="s">
        <v>504</v>
      </c>
      <c r="H161" s="473" t="s">
        <v>505</v>
      </c>
      <c r="I161" s="473" t="s">
        <v>506</v>
      </c>
      <c r="J161" s="473" t="s">
        <v>63</v>
      </c>
      <c r="K161" s="473" t="s">
        <v>508</v>
      </c>
      <c r="L161" s="473" t="s">
        <v>509</v>
      </c>
      <c r="M161" s="473" t="s">
        <v>510</v>
      </c>
      <c r="N161" s="473" t="s">
        <v>511</v>
      </c>
      <c r="O161" s="473" t="s">
        <v>512</v>
      </c>
      <c r="P161" s="473" t="s">
        <v>513</v>
      </c>
      <c r="Q161" s="300"/>
      <c r="R161" s="300"/>
      <c r="S161" s="300"/>
      <c r="T161" s="462"/>
      <c r="U161" s="462"/>
      <c r="V161" s="462"/>
      <c r="W161" s="462"/>
      <c r="X161" s="462"/>
      <c r="Y161" s="462"/>
      <c r="Z161" s="462"/>
      <c r="AA161" s="462"/>
      <c r="AB161" s="462"/>
      <c r="AC161" s="462"/>
      <c r="AD161" s="462"/>
      <c r="AE161" s="462"/>
      <c r="AF161" s="462"/>
      <c r="AG161" s="462"/>
      <c r="AH161" s="462"/>
      <c r="AI161" s="462"/>
      <c r="AJ161" s="33"/>
    </row>
    <row r="162" spans="1:36" hidden="1" outlineLevel="1" x14ac:dyDescent="0.25">
      <c r="A162" s="316">
        <v>1</v>
      </c>
      <c r="B162" s="316">
        <v>55</v>
      </c>
      <c r="C162" s="316">
        <v>120</v>
      </c>
      <c r="D162" s="316">
        <v>1</v>
      </c>
      <c r="E162" s="316">
        <v>37</v>
      </c>
      <c r="F162" s="316">
        <v>91</v>
      </c>
      <c r="G162" s="316">
        <v>80</v>
      </c>
      <c r="H162" s="316">
        <v>60</v>
      </c>
      <c r="I162" s="317"/>
      <c r="J162" s="316">
        <v>330</v>
      </c>
      <c r="K162" s="317"/>
      <c r="L162" s="317"/>
      <c r="M162" s="317"/>
      <c r="N162" s="317"/>
      <c r="O162" s="317"/>
      <c r="P162" s="317"/>
      <c r="Q162" s="300">
        <f>B162+E162</f>
        <v>92</v>
      </c>
      <c r="R162" s="300"/>
      <c r="S162" s="300"/>
      <c r="T162" s="462"/>
      <c r="U162" s="462"/>
      <c r="V162" s="462"/>
      <c r="W162" s="462"/>
      <c r="X162" s="462"/>
      <c r="Y162" s="462"/>
      <c r="Z162" s="462"/>
      <c r="AA162" s="462"/>
      <c r="AB162" s="462"/>
      <c r="AC162" s="462"/>
      <c r="AD162" s="462"/>
      <c r="AE162" s="462"/>
      <c r="AF162" s="462"/>
      <c r="AG162" s="462"/>
      <c r="AH162" s="462"/>
      <c r="AI162" s="462"/>
      <c r="AJ162" s="33"/>
    </row>
    <row r="163" spans="1:36" hidden="1" outlineLevel="1" x14ac:dyDescent="0.25">
      <c r="A163" s="325">
        <v>1</v>
      </c>
      <c r="B163" s="325">
        <v>75</v>
      </c>
      <c r="C163" s="325">
        <v>230</v>
      </c>
      <c r="D163" s="325">
        <v>1</v>
      </c>
      <c r="E163" s="325">
        <v>75</v>
      </c>
      <c r="F163" s="325">
        <v>230</v>
      </c>
      <c r="G163" s="326"/>
      <c r="H163" s="327" t="s">
        <v>516</v>
      </c>
      <c r="I163" s="328"/>
      <c r="J163" s="318"/>
      <c r="K163" s="318"/>
      <c r="L163" s="318"/>
      <c r="M163" s="318"/>
      <c r="N163" s="318"/>
      <c r="O163" s="318"/>
      <c r="P163" s="318"/>
      <c r="Q163" s="300">
        <f>B163+E163</f>
        <v>150</v>
      </c>
      <c r="R163" s="300"/>
      <c r="S163" s="300"/>
      <c r="T163" s="462"/>
      <c r="U163" s="462"/>
      <c r="V163" s="462"/>
      <c r="W163" s="462"/>
      <c r="X163" s="462"/>
      <c r="Y163" s="462"/>
      <c r="Z163" s="462"/>
      <c r="AA163" s="462"/>
      <c r="AB163" s="462"/>
      <c r="AC163" s="462"/>
      <c r="AD163" s="462"/>
      <c r="AE163" s="462"/>
      <c r="AF163" s="462"/>
      <c r="AG163" s="462"/>
      <c r="AH163" s="462"/>
      <c r="AI163" s="462"/>
      <c r="AJ163" s="33"/>
    </row>
    <row r="164" spans="1:36" hidden="1" outlineLevel="1" x14ac:dyDescent="0.25">
      <c r="A164" s="322">
        <v>1</v>
      </c>
      <c r="B164" s="322">
        <v>37</v>
      </c>
      <c r="C164" s="322">
        <v>125</v>
      </c>
      <c r="D164" s="322">
        <v>1</v>
      </c>
      <c r="E164" s="322">
        <v>37</v>
      </c>
      <c r="F164" s="322">
        <v>125</v>
      </c>
      <c r="G164" s="322">
        <v>80</v>
      </c>
      <c r="H164" s="322">
        <v>60</v>
      </c>
      <c r="I164" s="322"/>
      <c r="J164" s="322">
        <v>236</v>
      </c>
      <c r="K164" s="322"/>
      <c r="L164" s="322"/>
      <c r="M164" s="322"/>
      <c r="N164" s="322"/>
      <c r="O164" s="322"/>
      <c r="P164" s="322"/>
      <c r="Q164" s="300">
        <f>B164+E164</f>
        <v>74</v>
      </c>
      <c r="R164" s="300"/>
      <c r="S164" s="300"/>
      <c r="T164" s="462"/>
      <c r="U164" s="462"/>
      <c r="V164" s="462"/>
      <c r="W164" s="462"/>
      <c r="X164" s="462"/>
      <c r="Y164" s="462"/>
      <c r="Z164" s="462"/>
      <c r="AA164" s="462"/>
      <c r="AB164" s="462"/>
      <c r="AC164" s="462"/>
      <c r="AD164" s="462"/>
      <c r="AE164" s="462"/>
      <c r="AF164" s="462"/>
      <c r="AG164" s="462"/>
      <c r="AH164" s="462"/>
      <c r="AI164" s="462"/>
      <c r="AJ164" s="33"/>
    </row>
    <row r="165" spans="1:36" hidden="1" outlineLevel="1" x14ac:dyDescent="0.25">
      <c r="A165" s="324">
        <v>1</v>
      </c>
      <c r="B165" s="324">
        <v>30</v>
      </c>
      <c r="C165" s="324">
        <v>107</v>
      </c>
      <c r="D165" s="324">
        <v>1</v>
      </c>
      <c r="E165" s="324">
        <v>15</v>
      </c>
      <c r="F165" s="324">
        <v>52</v>
      </c>
      <c r="G165" s="324">
        <v>80</v>
      </c>
      <c r="H165" s="324">
        <v>60</v>
      </c>
      <c r="I165" s="324"/>
      <c r="J165" s="324">
        <v>125</v>
      </c>
      <c r="K165" s="324"/>
      <c r="L165" s="324"/>
      <c r="M165" s="324"/>
      <c r="N165" s="324"/>
      <c r="O165" s="324"/>
      <c r="P165" s="324"/>
      <c r="Q165" s="300">
        <f>B165+E165</f>
        <v>45</v>
      </c>
      <c r="R165" s="300"/>
      <c r="S165" s="300"/>
      <c r="T165" s="462"/>
      <c r="U165" s="462"/>
      <c r="V165" s="462"/>
      <c r="W165" s="462"/>
      <c r="X165" s="462"/>
      <c r="Y165" s="462"/>
      <c r="Z165" s="462"/>
      <c r="AA165" s="462"/>
      <c r="AB165" s="462"/>
      <c r="AC165" s="462"/>
      <c r="AD165" s="462"/>
      <c r="AE165" s="462"/>
      <c r="AF165" s="462"/>
      <c r="AG165" s="462"/>
      <c r="AH165" s="462"/>
      <c r="AI165" s="462"/>
      <c r="AJ165" s="33"/>
    </row>
    <row r="166" spans="1:36" hidden="1" outlineLevel="1" x14ac:dyDescent="0.25">
      <c r="A166" s="329">
        <v>1</v>
      </c>
      <c r="B166" s="329">
        <v>4</v>
      </c>
      <c r="C166" s="329">
        <v>15.3</v>
      </c>
      <c r="D166" s="329">
        <v>1</v>
      </c>
      <c r="E166" s="329">
        <v>4</v>
      </c>
      <c r="F166" s="329">
        <v>15.3</v>
      </c>
      <c r="G166" s="329">
        <v>80</v>
      </c>
      <c r="H166" s="329">
        <v>60</v>
      </c>
      <c r="I166" s="329"/>
      <c r="J166" s="329">
        <v>220</v>
      </c>
      <c r="K166" s="329"/>
      <c r="L166" s="329"/>
      <c r="M166" s="329"/>
      <c r="N166" s="329"/>
      <c r="O166" s="329"/>
      <c r="P166" s="329"/>
      <c r="Q166" s="300">
        <f>B166+E166</f>
        <v>8</v>
      </c>
      <c r="R166" s="300"/>
      <c r="S166" s="300"/>
      <c r="T166" s="462"/>
      <c r="U166" s="462"/>
      <c r="V166" s="462"/>
      <c r="W166" s="462"/>
      <c r="X166" s="462"/>
      <c r="Y166" s="462"/>
      <c r="Z166" s="462"/>
      <c r="AA166" s="462"/>
      <c r="AB166" s="462"/>
      <c r="AC166" s="462"/>
      <c r="AD166" s="462"/>
      <c r="AE166" s="462"/>
      <c r="AF166" s="462"/>
      <c r="AG166" s="462"/>
      <c r="AH166" s="462"/>
      <c r="AI166" s="462"/>
      <c r="AJ166" s="33"/>
    </row>
    <row r="167" spans="1:36" hidden="1" outlineLevel="1" x14ac:dyDescent="0.25">
      <c r="A167" s="484"/>
      <c r="B167" s="468"/>
      <c r="C167" s="468"/>
      <c r="D167" s="474" t="s">
        <v>673</v>
      </c>
      <c r="E167" s="468"/>
      <c r="F167" s="468"/>
      <c r="G167" s="468"/>
      <c r="H167" s="468"/>
      <c r="I167" s="468"/>
      <c r="J167" s="468"/>
      <c r="K167" s="468"/>
      <c r="L167" s="468"/>
      <c r="M167" s="468"/>
      <c r="N167" s="468"/>
      <c r="O167" s="468"/>
      <c r="P167" s="468"/>
      <c r="Q167" s="300"/>
      <c r="R167" s="300"/>
      <c r="S167" s="300"/>
      <c r="T167" s="462"/>
      <c r="U167" s="462"/>
      <c r="V167" s="462"/>
      <c r="W167" s="462"/>
      <c r="X167" s="462"/>
      <c r="Y167" s="462"/>
      <c r="Z167" s="462"/>
      <c r="AA167" s="462"/>
      <c r="AB167" s="462"/>
      <c r="AC167" s="462"/>
      <c r="AD167" s="462"/>
      <c r="AE167" s="462"/>
      <c r="AF167" s="462"/>
      <c r="AG167" s="462"/>
      <c r="AH167" s="462"/>
      <c r="AI167" s="462"/>
      <c r="AJ167" s="33"/>
    </row>
    <row r="168" spans="1:36" hidden="1" outlineLevel="1" x14ac:dyDescent="0.25">
      <c r="A168" s="484"/>
      <c r="B168" s="468"/>
      <c r="C168" s="468"/>
      <c r="D168" s="474"/>
      <c r="E168" s="468"/>
      <c r="F168" s="468"/>
      <c r="G168" s="468"/>
      <c r="H168" s="468"/>
      <c r="I168" s="468"/>
      <c r="J168" s="468"/>
      <c r="K168" s="468"/>
      <c r="L168" s="468"/>
      <c r="M168" s="468"/>
      <c r="N168" s="468"/>
      <c r="O168" s="468"/>
      <c r="P168" s="468"/>
      <c r="Q168" s="300"/>
      <c r="R168" s="300"/>
      <c r="S168" s="300"/>
      <c r="T168" s="462"/>
      <c r="U168" s="462"/>
      <c r="V168" s="462"/>
      <c r="W168" s="462"/>
      <c r="X168" s="462"/>
      <c r="Y168" s="462"/>
      <c r="Z168" s="462"/>
      <c r="AA168" s="462"/>
      <c r="AB168" s="462"/>
      <c r="AC168" s="462"/>
      <c r="AD168" s="462"/>
      <c r="AE168" s="462"/>
      <c r="AF168" s="462"/>
      <c r="AG168" s="462"/>
      <c r="AH168" s="462"/>
      <c r="AI168" s="462"/>
      <c r="AJ168" s="33"/>
    </row>
    <row r="169" spans="1:36" hidden="1" outlineLevel="1" x14ac:dyDescent="0.25">
      <c r="A169" s="484"/>
      <c r="B169" s="468"/>
      <c r="C169" s="468"/>
      <c r="D169" s="474"/>
      <c r="E169" s="468"/>
      <c r="F169" s="468"/>
      <c r="G169" s="468"/>
      <c r="H169" s="468"/>
      <c r="I169" s="468"/>
      <c r="J169" s="468"/>
      <c r="K169" s="468"/>
      <c r="L169" s="468"/>
      <c r="M169" s="468"/>
      <c r="N169" s="468"/>
      <c r="O169" s="468"/>
      <c r="P169" s="468"/>
      <c r="Q169" s="300"/>
      <c r="R169" s="300"/>
      <c r="S169" s="300"/>
      <c r="T169" s="462"/>
      <c r="U169" s="462"/>
      <c r="V169" s="462"/>
      <c r="W169" s="462"/>
      <c r="X169" s="462"/>
      <c r="Y169" s="462"/>
      <c r="Z169" s="462"/>
      <c r="AA169" s="462"/>
      <c r="AB169" s="462"/>
      <c r="AC169" s="462"/>
      <c r="AD169" s="462"/>
      <c r="AE169" s="462"/>
      <c r="AF169" s="462"/>
      <c r="AG169" s="462"/>
      <c r="AH169" s="462"/>
      <c r="AI169" s="462"/>
      <c r="AJ169" s="33"/>
    </row>
    <row r="170" spans="1:36" hidden="1" outlineLevel="1" x14ac:dyDescent="0.25">
      <c r="A170" s="490" t="s">
        <v>690</v>
      </c>
      <c r="B170" s="475"/>
      <c r="C170" s="475"/>
      <c r="D170" s="475"/>
      <c r="E170" s="475"/>
      <c r="F170" s="475"/>
      <c r="G170" s="475"/>
      <c r="H170" s="475"/>
      <c r="I170" s="475"/>
      <c r="J170" s="475"/>
      <c r="K170" s="475"/>
      <c r="L170" s="475"/>
      <c r="M170" s="475"/>
      <c r="N170" s="475"/>
      <c r="O170" s="475"/>
      <c r="P170" s="475"/>
      <c r="Q170" s="475"/>
      <c r="R170" s="475"/>
      <c r="S170" s="300"/>
      <c r="T170" s="462"/>
      <c r="U170" s="462"/>
      <c r="V170" s="462"/>
      <c r="W170" s="462"/>
      <c r="X170" s="462"/>
      <c r="Y170" s="462"/>
      <c r="Z170" s="462"/>
      <c r="AA170" s="462"/>
      <c r="AB170" s="462"/>
      <c r="AC170" s="462"/>
      <c r="AD170" s="462"/>
      <c r="AE170" s="462"/>
      <c r="AF170" s="462"/>
      <c r="AG170" s="462"/>
      <c r="AH170" s="462"/>
      <c r="AI170" s="462"/>
      <c r="AJ170" s="33"/>
    </row>
    <row r="171" spans="1:36" ht="13.8" hidden="1" outlineLevel="1" thickBot="1" x14ac:dyDescent="0.3">
      <c r="A171" s="491"/>
      <c r="B171" s="475"/>
      <c r="C171" s="475"/>
      <c r="D171" s="475"/>
      <c r="E171" s="475"/>
      <c r="F171" s="475"/>
      <c r="G171" s="475"/>
      <c r="H171" s="475"/>
      <c r="I171" s="475"/>
      <c r="J171" s="475"/>
      <c r="K171" s="475"/>
      <c r="L171" s="475"/>
      <c r="M171" s="475"/>
      <c r="N171" s="475"/>
      <c r="O171" s="475"/>
      <c r="P171" s="475"/>
      <c r="Q171" s="475"/>
      <c r="R171" s="475"/>
      <c r="S171" s="300"/>
      <c r="T171" s="462"/>
      <c r="U171" s="462"/>
      <c r="V171" s="462"/>
      <c r="W171" s="462"/>
      <c r="X171" s="462"/>
      <c r="Y171" s="462"/>
      <c r="Z171" s="462"/>
      <c r="AA171" s="462"/>
      <c r="AB171" s="462"/>
      <c r="AC171" s="462"/>
      <c r="AD171" s="462"/>
      <c r="AE171" s="462"/>
      <c r="AF171" s="462"/>
      <c r="AG171" s="462"/>
      <c r="AH171" s="462"/>
      <c r="AI171" s="462"/>
      <c r="AJ171" s="33"/>
    </row>
    <row r="172" spans="1:36" hidden="1" outlineLevel="1" x14ac:dyDescent="0.25">
      <c r="A172" s="492" t="s">
        <v>671</v>
      </c>
      <c r="B172" s="410"/>
      <c r="C172" s="410"/>
      <c r="D172" s="410"/>
      <c r="E172" s="410"/>
      <c r="F172" s="410"/>
      <c r="G172" s="411"/>
      <c r="H172" s="475"/>
      <c r="I172" s="409" t="s">
        <v>672</v>
      </c>
      <c r="J172" s="410"/>
      <c r="K172" s="410"/>
      <c r="L172" s="410"/>
      <c r="M172" s="410"/>
      <c r="N172" s="410"/>
      <c r="O172" s="410"/>
      <c r="P172" s="410"/>
      <c r="Q172" s="411"/>
      <c r="R172" s="475"/>
      <c r="S172" s="300"/>
      <c r="T172" s="462"/>
      <c r="U172" s="462"/>
      <c r="V172" s="462"/>
      <c r="W172" s="462"/>
      <c r="X172" s="462"/>
      <c r="Y172" s="462"/>
      <c r="Z172" s="462"/>
      <c r="AA172" s="462"/>
      <c r="AB172" s="462"/>
      <c r="AC172" s="462"/>
      <c r="AD172" s="462"/>
      <c r="AE172" s="462"/>
      <c r="AF172" s="462"/>
      <c r="AG172" s="462"/>
      <c r="AH172" s="462"/>
      <c r="AI172" s="462"/>
      <c r="AJ172" s="33"/>
    </row>
    <row r="173" spans="1:36" hidden="1" outlineLevel="1" x14ac:dyDescent="0.25">
      <c r="A173" s="301"/>
      <c r="B173" s="300"/>
      <c r="C173" s="300"/>
      <c r="D173" s="300"/>
      <c r="E173" s="300"/>
      <c r="F173" s="300"/>
      <c r="G173" s="413"/>
      <c r="H173" s="475"/>
      <c r="I173" s="434" t="s">
        <v>692</v>
      </c>
      <c r="J173" s="300"/>
      <c r="K173" s="300"/>
      <c r="L173" s="300"/>
      <c r="M173" s="300"/>
      <c r="N173" s="300"/>
      <c r="O173" s="300"/>
      <c r="P173" s="300"/>
      <c r="Q173" s="413"/>
      <c r="R173" s="475"/>
      <c r="S173" s="300"/>
      <c r="T173" s="462"/>
      <c r="U173" s="462"/>
      <c r="V173" s="462"/>
      <c r="W173" s="462"/>
      <c r="X173" s="462"/>
      <c r="Y173" s="462"/>
      <c r="Z173" s="462"/>
      <c r="AA173" s="462"/>
      <c r="AB173" s="462"/>
      <c r="AC173" s="462"/>
      <c r="AD173" s="462"/>
      <c r="AE173" s="462"/>
      <c r="AF173" s="462"/>
      <c r="AG173" s="462"/>
      <c r="AH173" s="462"/>
      <c r="AI173" s="462"/>
      <c r="AJ173" s="33"/>
    </row>
    <row r="174" spans="1:36" hidden="1" outlineLevel="1" x14ac:dyDescent="0.25">
      <c r="A174" s="365" t="s">
        <v>540</v>
      </c>
      <c r="B174" s="300"/>
      <c r="C174" s="300"/>
      <c r="D174" s="300"/>
      <c r="E174" s="300"/>
      <c r="F174" s="300"/>
      <c r="G174" s="413"/>
      <c r="H174" s="475"/>
      <c r="I174" s="412"/>
      <c r="J174" s="300"/>
      <c r="K174" s="300"/>
      <c r="L174" s="300"/>
      <c r="M174" s="300"/>
      <c r="N174" s="300"/>
      <c r="O174" s="300"/>
      <c r="P174" s="300"/>
      <c r="Q174" s="413"/>
      <c r="R174" s="475"/>
      <c r="S174" s="300"/>
      <c r="T174" s="462"/>
      <c r="U174" s="462"/>
      <c r="V174" s="462"/>
      <c r="W174" s="462"/>
      <c r="X174" s="462"/>
      <c r="Y174" s="462"/>
      <c r="Z174" s="462"/>
      <c r="AA174" s="462"/>
      <c r="AB174" s="462"/>
      <c r="AC174" s="462"/>
      <c r="AD174" s="462"/>
      <c r="AE174" s="462"/>
      <c r="AF174" s="462"/>
      <c r="AG174" s="462"/>
      <c r="AH174" s="462"/>
      <c r="AI174" s="462"/>
      <c r="AJ174" s="33"/>
    </row>
    <row r="175" spans="1:36" hidden="1" outlineLevel="1" x14ac:dyDescent="0.25">
      <c r="A175" s="365" t="s">
        <v>542</v>
      </c>
      <c r="B175" s="300"/>
      <c r="C175" s="300"/>
      <c r="D175" s="300"/>
      <c r="E175" s="300"/>
      <c r="F175" s="300"/>
      <c r="G175" s="413"/>
      <c r="H175" s="475"/>
      <c r="I175" s="414" t="s">
        <v>674</v>
      </c>
      <c r="J175" s="20" t="s">
        <v>675</v>
      </c>
      <c r="K175" s="300"/>
      <c r="L175" s="300"/>
      <c r="M175" s="300"/>
      <c r="N175" s="300"/>
      <c r="O175" s="300"/>
      <c r="P175" s="300"/>
      <c r="Q175" s="413"/>
      <c r="R175" s="475"/>
      <c r="S175" s="300"/>
      <c r="T175" s="462"/>
      <c r="U175" s="462"/>
      <c r="V175" s="462"/>
      <c r="W175" s="462"/>
      <c r="X175" s="462"/>
      <c r="Y175" s="462"/>
      <c r="Z175" s="462"/>
      <c r="AA175" s="462"/>
      <c r="AB175" s="462"/>
      <c r="AC175" s="462"/>
      <c r="AD175" s="462"/>
      <c r="AE175" s="462"/>
      <c r="AF175" s="462"/>
      <c r="AG175" s="462"/>
      <c r="AH175" s="462"/>
      <c r="AI175" s="462"/>
      <c r="AJ175" s="33"/>
    </row>
    <row r="176" spans="1:36" ht="14.4" hidden="1" outlineLevel="1" x14ac:dyDescent="0.25">
      <c r="A176" s="365"/>
      <c r="B176" s="300"/>
      <c r="C176" s="300"/>
      <c r="D176" s="300"/>
      <c r="E176" s="300"/>
      <c r="F176" s="300"/>
      <c r="G176" s="413"/>
      <c r="H176" s="475"/>
      <c r="I176" s="414" t="s">
        <v>676</v>
      </c>
      <c r="J176" s="366" t="s">
        <v>677</v>
      </c>
      <c r="K176" s="300"/>
      <c r="L176" s="300"/>
      <c r="M176" s="300"/>
      <c r="N176" s="300"/>
      <c r="O176" s="300"/>
      <c r="P176" s="300"/>
      <c r="Q176" s="413"/>
      <c r="R176" s="475"/>
      <c r="S176" s="476" t="s">
        <v>657</v>
      </c>
      <c r="T176" s="462"/>
      <c r="U176" s="462"/>
      <c r="V176" s="462"/>
      <c r="W176" s="462"/>
      <c r="X176" s="462"/>
      <c r="Y176" s="462"/>
      <c r="Z176" s="462"/>
      <c r="AA176" s="462"/>
      <c r="AB176" s="462"/>
      <c r="AC176" s="462"/>
      <c r="AD176" s="462"/>
      <c r="AE176" s="462"/>
      <c r="AF176" s="462"/>
      <c r="AG176" s="462"/>
      <c r="AH176" s="462"/>
      <c r="AI176" s="462"/>
      <c r="AJ176" s="33"/>
    </row>
    <row r="177" spans="1:36" ht="14.4" hidden="1" outlineLevel="1" x14ac:dyDescent="0.25">
      <c r="A177" s="301"/>
      <c r="B177" s="309" t="s">
        <v>357</v>
      </c>
      <c r="C177" s="308">
        <v>3776</v>
      </c>
      <c r="D177" s="346" t="s">
        <v>534</v>
      </c>
      <c r="E177" s="359">
        <f>C178*(C177/1000)</f>
        <v>1.2649600000000001</v>
      </c>
      <c r="F177" s="300"/>
      <c r="G177" s="413"/>
      <c r="H177" s="475"/>
      <c r="I177" s="412"/>
      <c r="J177" s="366" t="s">
        <v>678</v>
      </c>
      <c r="K177" s="300"/>
      <c r="L177" s="300"/>
      <c r="M177" s="438" t="s">
        <v>695</v>
      </c>
      <c r="N177" s="308">
        <v>8760</v>
      </c>
      <c r="O177" s="309" t="s">
        <v>413</v>
      </c>
      <c r="P177" s="300"/>
      <c r="Q177" s="413"/>
      <c r="R177" s="475"/>
      <c r="S177" s="477" t="s">
        <v>658</v>
      </c>
      <c r="T177" s="462"/>
      <c r="U177" s="462"/>
      <c r="V177" s="462"/>
      <c r="W177" s="462"/>
      <c r="X177" s="462"/>
      <c r="Y177" s="462"/>
      <c r="Z177" s="462"/>
      <c r="AA177" s="462"/>
      <c r="AB177" s="462"/>
      <c r="AC177" s="462"/>
      <c r="AD177" s="462"/>
      <c r="AE177" s="462"/>
      <c r="AF177" s="462"/>
      <c r="AG177" s="462"/>
      <c r="AH177" s="462"/>
      <c r="AI177" s="462"/>
      <c r="AJ177" s="33"/>
    </row>
    <row r="178" spans="1:36" ht="14.4" hidden="1" outlineLevel="1" x14ac:dyDescent="0.25">
      <c r="A178" s="301"/>
      <c r="B178" s="309" t="s">
        <v>534</v>
      </c>
      <c r="C178" s="308">
        <v>0.33500000000000002</v>
      </c>
      <c r="D178" s="346" t="s">
        <v>541</v>
      </c>
      <c r="E178" s="310">
        <v>0.85</v>
      </c>
      <c r="F178" s="300"/>
      <c r="G178" s="413"/>
      <c r="H178" s="475"/>
      <c r="I178" s="412"/>
      <c r="J178" s="300"/>
      <c r="K178" s="300"/>
      <c r="L178" s="300"/>
      <c r="M178" s="438" t="s">
        <v>696</v>
      </c>
      <c r="N178" s="439">
        <f>N177/2</f>
        <v>4380</v>
      </c>
      <c r="O178" s="309" t="s">
        <v>413</v>
      </c>
      <c r="P178" s="300"/>
      <c r="Q178" s="413"/>
      <c r="R178" s="475"/>
      <c r="S178" s="476" t="s">
        <v>659</v>
      </c>
      <c r="T178" s="462"/>
      <c r="U178" s="462"/>
      <c r="V178" s="462"/>
      <c r="W178" s="462"/>
      <c r="X178" s="462"/>
      <c r="Y178" s="462"/>
      <c r="Z178" s="462"/>
      <c r="AA178" s="462"/>
      <c r="AB178" s="462"/>
      <c r="AC178" s="462"/>
      <c r="AD178" s="462"/>
      <c r="AE178" s="462"/>
      <c r="AF178" s="462"/>
      <c r="AG178" s="462"/>
      <c r="AH178" s="462"/>
      <c r="AI178" s="462"/>
      <c r="AJ178" s="33"/>
    </row>
    <row r="179" spans="1:36" ht="14.4" hidden="1" outlineLevel="1" x14ac:dyDescent="0.25">
      <c r="A179" s="301"/>
      <c r="B179" s="347" t="s">
        <v>190</v>
      </c>
      <c r="C179" s="348"/>
      <c r="D179" s="300"/>
      <c r="E179" s="300"/>
      <c r="F179" s="300"/>
      <c r="G179" s="413"/>
      <c r="H179" s="475"/>
      <c r="I179" s="441"/>
      <c r="J179" s="427" t="s">
        <v>688</v>
      </c>
      <c r="K179" s="427"/>
      <c r="L179" s="427"/>
      <c r="M179" s="428"/>
      <c r="N179" s="1385" t="s">
        <v>684</v>
      </c>
      <c r="O179" s="1386"/>
      <c r="P179" s="1387"/>
      <c r="Q179" s="442" t="s">
        <v>697</v>
      </c>
      <c r="R179" s="475"/>
      <c r="S179" s="477" t="s">
        <v>660</v>
      </c>
      <c r="T179" s="462"/>
      <c r="U179" s="462"/>
      <c r="V179" s="462"/>
      <c r="W179" s="462"/>
      <c r="X179" s="462"/>
      <c r="Y179" s="462"/>
      <c r="Z179" s="462"/>
      <c r="AA179" s="462"/>
      <c r="AB179" s="462"/>
      <c r="AC179" s="462"/>
      <c r="AD179" s="462"/>
      <c r="AE179" s="462"/>
      <c r="AF179" s="462"/>
      <c r="AG179" s="462"/>
      <c r="AH179" s="462"/>
      <c r="AI179" s="462"/>
      <c r="AJ179" s="33"/>
    </row>
    <row r="180" spans="1:36" ht="18" hidden="1" outlineLevel="1" x14ac:dyDescent="0.4">
      <c r="A180" s="301"/>
      <c r="B180" s="309" t="s">
        <v>531</v>
      </c>
      <c r="C180" s="310" t="s">
        <v>689</v>
      </c>
      <c r="D180" s="334" t="s">
        <v>529</v>
      </c>
      <c r="E180" s="309" t="s">
        <v>528</v>
      </c>
      <c r="F180" s="1380" t="s">
        <v>536</v>
      </c>
      <c r="G180" s="1381"/>
      <c r="H180" s="475"/>
      <c r="I180" s="430" t="s">
        <v>670</v>
      </c>
      <c r="J180" s="431" t="s">
        <v>682</v>
      </c>
      <c r="K180" s="432" t="s">
        <v>687</v>
      </c>
      <c r="L180" s="430" t="s">
        <v>691</v>
      </c>
      <c r="M180" s="431" t="s">
        <v>681</v>
      </c>
      <c r="N180" s="425" t="s">
        <v>686</v>
      </c>
      <c r="O180" s="426" t="s">
        <v>685</v>
      </c>
      <c r="P180" s="310" t="s">
        <v>536</v>
      </c>
      <c r="Q180" s="442" t="s">
        <v>536</v>
      </c>
      <c r="R180" s="475"/>
      <c r="S180" s="476" t="s">
        <v>661</v>
      </c>
      <c r="T180" s="462"/>
      <c r="U180" s="462"/>
      <c r="V180" s="462"/>
      <c r="W180" s="462"/>
      <c r="X180" s="462"/>
      <c r="Y180" s="462"/>
      <c r="Z180" s="462"/>
      <c r="AA180" s="462"/>
      <c r="AB180" s="462"/>
      <c r="AC180" s="462"/>
      <c r="AD180" s="462"/>
      <c r="AE180" s="462"/>
      <c r="AF180" s="462"/>
      <c r="AG180" s="462"/>
      <c r="AH180" s="462"/>
      <c r="AI180" s="462"/>
      <c r="AJ180" s="33"/>
    </row>
    <row r="181" spans="1:36" ht="15.6" hidden="1" outlineLevel="1" x14ac:dyDescent="0.25">
      <c r="A181" s="301"/>
      <c r="B181" s="335" t="s">
        <v>532</v>
      </c>
      <c r="C181" s="335" t="s">
        <v>532</v>
      </c>
      <c r="D181" s="333"/>
      <c r="E181" s="310" t="s">
        <v>493</v>
      </c>
      <c r="F181" s="303" t="s">
        <v>62</v>
      </c>
      <c r="G181" s="415" t="s">
        <v>70</v>
      </c>
      <c r="H181" s="475"/>
      <c r="I181" s="450" t="s">
        <v>495</v>
      </c>
      <c r="J181" s="377" t="s">
        <v>381</v>
      </c>
      <c r="K181" s="465" t="s">
        <v>679</v>
      </c>
      <c r="L181" s="465" t="s">
        <v>495</v>
      </c>
      <c r="M181" s="465" t="s">
        <v>680</v>
      </c>
      <c r="N181" s="465" t="s">
        <v>683</v>
      </c>
      <c r="O181" s="465" t="s">
        <v>495</v>
      </c>
      <c r="P181" s="451" t="s">
        <v>62</v>
      </c>
      <c r="Q181" s="452" t="s">
        <v>62</v>
      </c>
      <c r="R181" s="475"/>
      <c r="S181" s="477" t="s">
        <v>662</v>
      </c>
      <c r="T181" s="462"/>
      <c r="U181" s="462"/>
      <c r="V181" s="462"/>
      <c r="W181" s="462"/>
      <c r="X181" s="462"/>
      <c r="Y181" s="462"/>
      <c r="Z181" s="462"/>
      <c r="AA181" s="462"/>
      <c r="AB181" s="462"/>
      <c r="AC181" s="462"/>
      <c r="AD181" s="462"/>
      <c r="AE181" s="462"/>
      <c r="AF181" s="462"/>
      <c r="AG181" s="462"/>
      <c r="AH181" s="462"/>
      <c r="AI181" s="462"/>
      <c r="AJ181" s="33"/>
    </row>
    <row r="182" spans="1:36" ht="14.4" hidden="1" outlineLevel="1" x14ac:dyDescent="0.25">
      <c r="A182" s="349" t="s">
        <v>489</v>
      </c>
      <c r="B182" s="316">
        <v>24</v>
      </c>
      <c r="C182" s="316">
        <v>12</v>
      </c>
      <c r="D182" s="316">
        <v>75</v>
      </c>
      <c r="E182" s="316">
        <f>I153+K153</f>
        <v>184740</v>
      </c>
      <c r="F182" s="343">
        <f>E182*(B182-C182)*((1-(D182/100))*$E$177)</f>
        <v>701066.13120000006</v>
      </c>
      <c r="G182" s="416">
        <f>F182*$E$178</f>
        <v>595906.21152000001</v>
      </c>
      <c r="H182" s="475"/>
      <c r="I182" s="443">
        <f>B162+E162</f>
        <v>92</v>
      </c>
      <c r="J182" s="343">
        <f>(E182/3600)/(2)</f>
        <v>25.658333333333335</v>
      </c>
      <c r="K182" s="343">
        <f>I182/J182</f>
        <v>3.5855797336797659</v>
      </c>
      <c r="L182" s="433">
        <f>I182*0.8</f>
        <v>73.600000000000009</v>
      </c>
      <c r="M182" s="596">
        <f>L182/J182</f>
        <v>2.868463786943813</v>
      </c>
      <c r="N182" s="343">
        <v>2</v>
      </c>
      <c r="O182" s="433">
        <f>(N182*J182)</f>
        <v>51.31666666666667</v>
      </c>
      <c r="P182" s="343">
        <f>(L182-O182)*N178</f>
        <v>97601.000000000029</v>
      </c>
      <c r="Q182" s="416">
        <f>L182*N178</f>
        <v>322368.00000000006</v>
      </c>
      <c r="R182" s="475">
        <f>P182/2</f>
        <v>48800.500000000015</v>
      </c>
      <c r="S182" s="476" t="s">
        <v>663</v>
      </c>
      <c r="T182" s="462"/>
      <c r="U182" s="462"/>
      <c r="V182" s="462"/>
      <c r="W182" s="462"/>
      <c r="X182" s="462"/>
      <c r="Y182" s="462"/>
      <c r="Z182" s="462"/>
      <c r="AA182" s="462"/>
      <c r="AB182" s="462"/>
      <c r="AC182" s="462"/>
      <c r="AD182" s="462"/>
      <c r="AE182" s="462"/>
      <c r="AF182" s="462"/>
      <c r="AG182" s="462"/>
      <c r="AH182" s="462"/>
      <c r="AI182" s="462"/>
      <c r="AJ182" s="33"/>
    </row>
    <row r="183" spans="1:36" ht="14.4" hidden="1" outlineLevel="1" x14ac:dyDescent="0.25">
      <c r="A183" s="350" t="s">
        <v>500</v>
      </c>
      <c r="B183" s="318">
        <v>24</v>
      </c>
      <c r="C183" s="318">
        <v>12</v>
      </c>
      <c r="D183" s="318">
        <v>70</v>
      </c>
      <c r="E183" s="318">
        <f>I154+K154</f>
        <v>211510</v>
      </c>
      <c r="F183" s="344">
        <f>E183*(B183-C183)*((1-(D183/100))*$E$177)</f>
        <v>963186.08256000024</v>
      </c>
      <c r="G183" s="417">
        <f>F183*$E$178</f>
        <v>818708.17017600022</v>
      </c>
      <c r="H183" s="475"/>
      <c r="I183" s="444">
        <f>B163+E163</f>
        <v>150</v>
      </c>
      <c r="J183" s="343">
        <f>(E183/3600)/(2)</f>
        <v>29.37638888888889</v>
      </c>
      <c r="K183" s="343">
        <f>I183/J183</f>
        <v>5.106141553590847</v>
      </c>
      <c r="L183" s="433">
        <f>I183*0.8</f>
        <v>120</v>
      </c>
      <c r="M183" s="596">
        <f>L183/J183</f>
        <v>4.0849132428726769</v>
      </c>
      <c r="N183" s="344">
        <v>2</v>
      </c>
      <c r="O183" s="433">
        <f>(N183*J183)</f>
        <v>58.75277777777778</v>
      </c>
      <c r="P183" s="343">
        <f>(L183-O183)*N178</f>
        <v>268262.83333333331</v>
      </c>
      <c r="Q183" s="416">
        <f>L183*N178</f>
        <v>525600</v>
      </c>
      <c r="R183" s="475">
        <f>P183/2</f>
        <v>134131.41666666666</v>
      </c>
      <c r="S183" s="477" t="s">
        <v>664</v>
      </c>
      <c r="T183" s="462"/>
      <c r="U183" s="462"/>
      <c r="V183" s="462"/>
      <c r="W183" s="462"/>
      <c r="X183" s="462"/>
      <c r="Y183" s="462"/>
      <c r="Z183" s="462"/>
      <c r="AA183" s="462"/>
      <c r="AB183" s="462"/>
      <c r="AC183" s="462"/>
      <c r="AD183" s="462"/>
      <c r="AE183" s="462"/>
      <c r="AF183" s="462"/>
      <c r="AG183" s="462"/>
      <c r="AH183" s="462"/>
      <c r="AI183" s="462"/>
      <c r="AJ183" s="33"/>
    </row>
    <row r="184" spans="1:36" hidden="1" outlineLevel="1" x14ac:dyDescent="0.25">
      <c r="A184" s="351" t="s">
        <v>501</v>
      </c>
      <c r="B184" s="322">
        <v>24</v>
      </c>
      <c r="C184" s="322">
        <v>12</v>
      </c>
      <c r="D184" s="322">
        <v>75</v>
      </c>
      <c r="E184" s="322">
        <f>I155+K155</f>
        <v>126860</v>
      </c>
      <c r="F184" s="345">
        <f>E184*(B184-C184)*((1-(D184/100))*$E$177)</f>
        <v>481418.4768</v>
      </c>
      <c r="G184" s="418">
        <f>F184*$E$178</f>
        <v>409205.70527999999</v>
      </c>
      <c r="H184" s="475"/>
      <c r="I184" s="445">
        <f>B164+E164</f>
        <v>74</v>
      </c>
      <c r="J184" s="343">
        <f>(E184/3600)/(2)</f>
        <v>17.619444444444444</v>
      </c>
      <c r="K184" s="343">
        <f>I184/J184</f>
        <v>4.1999054075358666</v>
      </c>
      <c r="L184" s="433">
        <f>I184*0.8</f>
        <v>59.2</v>
      </c>
      <c r="M184" s="596">
        <f>L184/J184</f>
        <v>3.3599243260286933</v>
      </c>
      <c r="N184" s="345">
        <v>2</v>
      </c>
      <c r="O184" s="433">
        <f>(N184*J184)</f>
        <v>35.238888888888887</v>
      </c>
      <c r="P184" s="343">
        <f>(L184-O184)*N178</f>
        <v>104949.66666666669</v>
      </c>
      <c r="Q184" s="416">
        <f>L184*N178</f>
        <v>259296</v>
      </c>
      <c r="R184" s="475">
        <f>P184/2</f>
        <v>52474.833333333343</v>
      </c>
      <c r="S184" s="478"/>
      <c r="T184" s="462"/>
      <c r="U184" s="462"/>
      <c r="V184" s="462"/>
      <c r="W184" s="462"/>
      <c r="X184" s="462"/>
      <c r="Y184" s="462"/>
      <c r="Z184" s="462"/>
      <c r="AA184" s="462"/>
      <c r="AB184" s="462"/>
      <c r="AC184" s="462"/>
      <c r="AD184" s="462"/>
      <c r="AE184" s="462"/>
      <c r="AF184" s="462"/>
      <c r="AG184" s="462"/>
      <c r="AH184" s="462"/>
      <c r="AI184" s="462"/>
      <c r="AJ184" s="33"/>
    </row>
    <row r="185" spans="1:36" ht="14.4" hidden="1" outlineLevel="1" x14ac:dyDescent="0.25">
      <c r="A185" s="352" t="s">
        <v>502</v>
      </c>
      <c r="B185" s="324">
        <v>24</v>
      </c>
      <c r="C185" s="324">
        <v>12</v>
      </c>
      <c r="D185" s="324">
        <v>75</v>
      </c>
      <c r="E185" s="323">
        <f>I156+K156</f>
        <v>59100</v>
      </c>
      <c r="F185" s="340"/>
      <c r="G185" s="419"/>
      <c r="H185" s="475"/>
      <c r="I185" s="446">
        <f>B165+E165</f>
        <v>45</v>
      </c>
      <c r="J185" s="343">
        <f>(E185/3600)/(2)</f>
        <v>8.2083333333333339</v>
      </c>
      <c r="K185" s="343">
        <f>I185/J185</f>
        <v>5.4822335025380706</v>
      </c>
      <c r="L185" s="433">
        <f>I185*0.8</f>
        <v>36</v>
      </c>
      <c r="M185" s="596">
        <f>L185/J185</f>
        <v>4.3857868020304567</v>
      </c>
      <c r="N185" s="435">
        <v>2</v>
      </c>
      <c r="O185" s="433">
        <f>(N185*J185)</f>
        <v>16.416666666666668</v>
      </c>
      <c r="P185" s="343">
        <f>(L185-O185)*N178</f>
        <v>85775</v>
      </c>
      <c r="Q185" s="416">
        <f>L185*N178</f>
        <v>157680</v>
      </c>
      <c r="R185" s="475">
        <f>P185/2</f>
        <v>42887.5</v>
      </c>
      <c r="S185" s="477" t="s">
        <v>665</v>
      </c>
      <c r="T185" s="462"/>
      <c r="U185" s="462"/>
      <c r="V185" s="462"/>
      <c r="W185" s="462"/>
      <c r="X185" s="462"/>
      <c r="Y185" s="462"/>
      <c r="Z185" s="462"/>
      <c r="AA185" s="462"/>
      <c r="AB185" s="462"/>
      <c r="AC185" s="462"/>
      <c r="AD185" s="462"/>
      <c r="AE185" s="462"/>
      <c r="AF185" s="462"/>
      <c r="AG185" s="462"/>
      <c r="AH185" s="462"/>
      <c r="AI185" s="462"/>
      <c r="AJ185" s="33"/>
    </row>
    <row r="186" spans="1:36" ht="14.4" hidden="1" outlineLevel="1" x14ac:dyDescent="0.25">
      <c r="A186" s="332" t="s">
        <v>503</v>
      </c>
      <c r="B186" s="329">
        <v>24</v>
      </c>
      <c r="C186" s="329">
        <v>12</v>
      </c>
      <c r="D186" s="329">
        <v>75</v>
      </c>
      <c r="E186" s="330" t="s">
        <v>319</v>
      </c>
      <c r="F186" s="339"/>
      <c r="G186" s="420"/>
      <c r="H186" s="479" t="s">
        <v>105</v>
      </c>
      <c r="I186" s="446">
        <f>B166+E166</f>
        <v>8</v>
      </c>
      <c r="J186" s="435">
        <v>0</v>
      </c>
      <c r="K186" s="435" t="e">
        <f>I186/J186</f>
        <v>#DIV/0!</v>
      </c>
      <c r="L186" s="433">
        <f>I186*0.8</f>
        <v>6.4</v>
      </c>
      <c r="M186" s="596" t="e">
        <f>L186/J186</f>
        <v>#DIV/0!</v>
      </c>
      <c r="N186" s="435">
        <v>2</v>
      </c>
      <c r="O186" s="433">
        <f>(N186*J186)/2</f>
        <v>0</v>
      </c>
      <c r="P186" s="343">
        <f>(L186-O186)*N178</f>
        <v>28032</v>
      </c>
      <c r="Q186" s="416"/>
      <c r="R186" s="475"/>
      <c r="S186" s="477" t="s">
        <v>666</v>
      </c>
      <c r="T186" s="462"/>
      <c r="U186" s="462"/>
      <c r="V186" s="462"/>
      <c r="W186" s="462"/>
      <c r="X186" s="462"/>
      <c r="Y186" s="462"/>
      <c r="Z186" s="462"/>
      <c r="AA186" s="462"/>
      <c r="AB186" s="462"/>
      <c r="AC186" s="462"/>
      <c r="AD186" s="462"/>
      <c r="AE186" s="462"/>
      <c r="AF186" s="462"/>
      <c r="AG186" s="462"/>
      <c r="AH186" s="462"/>
      <c r="AI186" s="462"/>
      <c r="AJ186" s="33"/>
    </row>
    <row r="187" spans="1:36" ht="15" hidden="1" outlineLevel="1" thickBot="1" x14ac:dyDescent="0.3">
      <c r="A187" s="493" t="s">
        <v>105</v>
      </c>
      <c r="B187" s="421"/>
      <c r="C187" s="421"/>
      <c r="D187" s="421"/>
      <c r="E187" s="421">
        <f>O159</f>
        <v>582210</v>
      </c>
      <c r="F187" s="422">
        <f>SUM(F182:F186)</f>
        <v>2145670.69056</v>
      </c>
      <c r="G187" s="423">
        <f>SUM(G182:G186)</f>
        <v>1823820.0869760001</v>
      </c>
      <c r="H187" s="480"/>
      <c r="R187" s="475"/>
      <c r="S187" s="481" t="s">
        <v>667</v>
      </c>
      <c r="T187" s="462"/>
      <c r="U187" s="462"/>
      <c r="V187" s="462"/>
      <c r="W187" s="462"/>
      <c r="X187" s="462"/>
      <c r="Y187" s="462"/>
      <c r="Z187" s="462"/>
      <c r="AA187" s="462"/>
      <c r="AB187" s="462"/>
      <c r="AC187" s="462"/>
      <c r="AD187" s="462"/>
      <c r="AE187" s="462"/>
      <c r="AF187" s="462"/>
      <c r="AG187" s="462"/>
      <c r="AH187" s="462"/>
      <c r="AI187" s="462"/>
      <c r="AJ187" s="33"/>
    </row>
    <row r="188" spans="1:36" ht="14.4" hidden="1" outlineLevel="1" x14ac:dyDescent="0.25">
      <c r="A188" s="494"/>
      <c r="B188" s="429"/>
      <c r="C188" s="429"/>
      <c r="D188" s="429"/>
      <c r="E188" s="429"/>
      <c r="F188" s="436" t="s">
        <v>694</v>
      </c>
      <c r="G188" s="475"/>
      <c r="H188" s="475"/>
      <c r="R188" s="475"/>
      <c r="S188" s="481" t="s">
        <v>668</v>
      </c>
      <c r="T188" s="462"/>
      <c r="U188" s="462"/>
      <c r="V188" s="462"/>
      <c r="W188" s="462"/>
      <c r="X188" s="462"/>
      <c r="Y188" s="462"/>
      <c r="Z188" s="462"/>
      <c r="AA188" s="462"/>
      <c r="AB188" s="462"/>
      <c r="AC188" s="462"/>
      <c r="AD188" s="462"/>
      <c r="AE188" s="462"/>
      <c r="AF188" s="462"/>
      <c r="AG188" s="462"/>
      <c r="AH188" s="462"/>
      <c r="AI188" s="462"/>
      <c r="AJ188" s="33"/>
    </row>
    <row r="189" spans="1:36" ht="14.4" hidden="1" outlineLevel="1" x14ac:dyDescent="0.3">
      <c r="A189" s="495" t="s">
        <v>639</v>
      </c>
      <c r="B189" s="455"/>
      <c r="C189" s="455"/>
      <c r="D189" s="455"/>
      <c r="E189" s="455"/>
      <c r="F189" s="437" t="s">
        <v>693</v>
      </c>
      <c r="G189" s="300"/>
      <c r="H189" s="300"/>
      <c r="I189" s="597">
        <f>SUM(I182:I185)</f>
        <v>361</v>
      </c>
      <c r="J189" s="598">
        <f>(E187/3600)/2</f>
        <v>80.862499999999997</v>
      </c>
      <c r="K189" s="599">
        <f>I189/J189</f>
        <v>4.4643685268202198</v>
      </c>
      <c r="L189" s="597">
        <f>SUM(L182:L185)</f>
        <v>288.8</v>
      </c>
      <c r="M189" s="600">
        <f>L189/J189</f>
        <v>3.5714948214561759</v>
      </c>
      <c r="N189" s="599">
        <f>(N182+N183+N184+N185)/4</f>
        <v>2</v>
      </c>
      <c r="O189" s="597">
        <f>SUM(O182:O185)-O185</f>
        <v>145.30833333333334</v>
      </c>
      <c r="P189" s="440">
        <f>SUM(P182:P185)</f>
        <v>556588.5</v>
      </c>
      <c r="Q189" s="447">
        <f>SUM(Q182:Q184)</f>
        <v>1107264</v>
      </c>
      <c r="R189" s="300"/>
      <c r="S189" s="482" t="s">
        <v>669</v>
      </c>
      <c r="T189" s="462"/>
      <c r="U189" s="462"/>
      <c r="V189" s="462"/>
      <c r="W189" s="462"/>
      <c r="X189" s="462"/>
      <c r="Y189" s="462"/>
      <c r="Z189" s="462"/>
      <c r="AA189" s="462"/>
      <c r="AB189" s="462"/>
      <c r="AC189" s="462"/>
      <c r="AD189" s="462"/>
      <c r="AE189" s="462"/>
      <c r="AF189" s="462"/>
      <c r="AG189" s="462"/>
      <c r="AH189" s="462"/>
      <c r="AI189" s="462"/>
      <c r="AJ189" s="33"/>
    </row>
    <row r="190" spans="1:36" ht="16.2" hidden="1" outlineLevel="1" thickBot="1" x14ac:dyDescent="0.35">
      <c r="A190" s="301"/>
      <c r="B190" s="457" t="s">
        <v>543</v>
      </c>
      <c r="C190" s="455"/>
      <c r="D190" s="455"/>
      <c r="E190" s="455"/>
      <c r="F190" s="300"/>
      <c r="G190" s="300"/>
      <c r="H190" s="300"/>
      <c r="I190" s="453" t="s">
        <v>392</v>
      </c>
      <c r="J190" s="424"/>
      <c r="K190" s="454">
        <f>L189-O189</f>
        <v>143.49166666666667</v>
      </c>
      <c r="L190" s="424"/>
      <c r="M190" s="424"/>
      <c r="N190" s="424"/>
      <c r="O190" s="424"/>
      <c r="P190" s="448" t="s">
        <v>698</v>
      </c>
      <c r="Q190" s="449">
        <f>P189+Q189</f>
        <v>1663852.5</v>
      </c>
      <c r="R190" s="300"/>
      <c r="S190" s="300"/>
      <c r="T190" s="462"/>
      <c r="U190" s="462"/>
      <c r="V190" s="462"/>
      <c r="W190" s="462"/>
      <c r="X190" s="462"/>
      <c r="Y190" s="462"/>
      <c r="Z190" s="462"/>
      <c r="AA190" s="462"/>
      <c r="AB190" s="462"/>
      <c r="AC190" s="462"/>
      <c r="AD190" s="462"/>
      <c r="AE190" s="462"/>
      <c r="AF190" s="462"/>
      <c r="AG190" s="462"/>
      <c r="AH190" s="462"/>
      <c r="AI190" s="462"/>
      <c r="AJ190" s="33"/>
    </row>
    <row r="191" spans="1:36" ht="19.8" hidden="1" outlineLevel="1" thickBot="1" x14ac:dyDescent="0.35">
      <c r="A191" s="301"/>
      <c r="B191" s="396" t="s">
        <v>398</v>
      </c>
      <c r="C191" s="397" t="s">
        <v>399</v>
      </c>
      <c r="D191" s="396" t="s">
        <v>539</v>
      </c>
      <c r="E191" s="300"/>
      <c r="F191" s="300"/>
      <c r="G191" s="300"/>
      <c r="H191" s="300"/>
      <c r="I191" s="475"/>
      <c r="J191" s="475"/>
      <c r="K191" s="475"/>
      <c r="L191" s="475"/>
      <c r="M191" s="475"/>
      <c r="N191" s="475"/>
      <c r="O191" s="475"/>
      <c r="P191" s="448" t="s">
        <v>699</v>
      </c>
      <c r="Q191" s="591">
        <f>ROUNDUP(Q190,-5)</f>
        <v>1700000</v>
      </c>
      <c r="R191" s="300"/>
      <c r="S191" s="300"/>
      <c r="T191" s="462"/>
      <c r="U191" s="462"/>
      <c r="V191" s="462"/>
      <c r="W191" s="462"/>
      <c r="X191" s="462"/>
      <c r="Y191" s="462"/>
      <c r="Z191" s="462"/>
      <c r="AA191" s="462"/>
      <c r="AB191" s="462"/>
      <c r="AC191" s="462"/>
      <c r="AD191" s="462"/>
      <c r="AE191" s="462"/>
      <c r="AF191" s="462"/>
      <c r="AG191" s="462"/>
      <c r="AH191" s="462"/>
      <c r="AI191" s="462"/>
      <c r="AJ191" s="33"/>
    </row>
    <row r="192" spans="1:36" hidden="1" outlineLevel="1" x14ac:dyDescent="0.25">
      <c r="A192" s="301"/>
      <c r="B192" s="338" t="s">
        <v>537</v>
      </c>
      <c r="C192" s="457" t="s">
        <v>538</v>
      </c>
      <c r="D192" s="337">
        <v>465544.8</v>
      </c>
      <c r="E192" s="366" t="s">
        <v>588</v>
      </c>
      <c r="F192" s="300"/>
      <c r="G192" s="300"/>
      <c r="H192" s="300"/>
      <c r="I192" s="300"/>
      <c r="J192" s="300"/>
      <c r="K192" s="300"/>
      <c r="L192" s="300"/>
      <c r="M192" s="49"/>
      <c r="N192" s="94"/>
      <c r="O192" s="300"/>
      <c r="P192" s="300"/>
      <c r="Q192" s="300"/>
      <c r="R192" s="300"/>
      <c r="S192" s="300"/>
      <c r="T192" s="462"/>
      <c r="U192" s="462"/>
      <c r="V192" s="462"/>
      <c r="W192" s="462"/>
      <c r="X192" s="462"/>
      <c r="Y192" s="462"/>
      <c r="Z192" s="462"/>
      <c r="AA192" s="462"/>
      <c r="AB192" s="462"/>
      <c r="AC192" s="462"/>
      <c r="AD192" s="462"/>
      <c r="AE192" s="462"/>
      <c r="AF192" s="462"/>
      <c r="AG192" s="462"/>
      <c r="AH192" s="462"/>
      <c r="AI192" s="462"/>
      <c r="AJ192" s="33"/>
    </row>
    <row r="193" spans="1:36" ht="15.6" hidden="1" outlineLevel="1" x14ac:dyDescent="0.25">
      <c r="A193" s="301"/>
      <c r="B193" s="310" t="s">
        <v>180</v>
      </c>
      <c r="C193" s="310" t="s">
        <v>532</v>
      </c>
      <c r="D193" s="308"/>
      <c r="E193" s="310" t="s">
        <v>569</v>
      </c>
      <c r="F193" s="310"/>
      <c r="G193" s="308"/>
      <c r="H193" s="354"/>
      <c r="I193" s="355"/>
      <c r="J193" s="355"/>
      <c r="K193" s="300"/>
      <c r="L193" s="300"/>
      <c r="M193" s="300"/>
      <c r="N193" s="300"/>
      <c r="O193" s="300"/>
      <c r="P193" s="300"/>
      <c r="Q193" s="300"/>
      <c r="R193" s="300"/>
      <c r="S193" s="300"/>
      <c r="T193" s="462"/>
      <c r="U193" s="462"/>
      <c r="V193" s="462"/>
      <c r="W193" s="462"/>
      <c r="X193" s="462"/>
      <c r="Y193" s="462"/>
      <c r="Z193" s="462"/>
      <c r="AA193" s="462"/>
      <c r="AB193" s="462"/>
      <c r="AC193" s="462"/>
      <c r="AD193" s="462"/>
      <c r="AE193" s="462"/>
      <c r="AF193" s="462"/>
      <c r="AG193" s="462"/>
      <c r="AH193" s="462"/>
      <c r="AI193" s="462"/>
      <c r="AJ193" s="33"/>
    </row>
    <row r="194" spans="1:36" hidden="1" outlineLevel="1" x14ac:dyDescent="0.25">
      <c r="A194" s="301"/>
      <c r="B194" s="308">
        <v>92370</v>
      </c>
      <c r="C194" s="308">
        <v>16</v>
      </c>
      <c r="D194" s="310" t="s">
        <v>568</v>
      </c>
      <c r="E194" s="308">
        <v>0.33500000000000002</v>
      </c>
      <c r="F194" s="307">
        <v>3776</v>
      </c>
      <c r="G194" s="308">
        <v>1000</v>
      </c>
      <c r="H194" s="473"/>
      <c r="I194" s="336"/>
      <c r="J194" s="473"/>
      <c r="K194" s="300"/>
      <c r="L194" s="300"/>
      <c r="M194" s="300"/>
      <c r="N194" s="300"/>
      <c r="O194" s="300"/>
      <c r="P194" s="300">
        <f>(L189-O189)*N177</f>
        <v>1256987</v>
      </c>
      <c r="Q194" s="300">
        <f>P194/2</f>
        <v>628493.5</v>
      </c>
      <c r="R194" s="300"/>
      <c r="S194" s="300"/>
      <c r="T194" s="462"/>
      <c r="U194" s="462"/>
      <c r="V194" s="462"/>
      <c r="W194" s="462"/>
      <c r="X194" s="462"/>
      <c r="Y194" s="462"/>
      <c r="Z194" s="462"/>
      <c r="AA194" s="462"/>
      <c r="AB194" s="462"/>
      <c r="AC194" s="462"/>
      <c r="AD194" s="462"/>
      <c r="AE194" s="462"/>
      <c r="AF194" s="462"/>
      <c r="AG194" s="462"/>
      <c r="AH194" s="462"/>
      <c r="AI194" s="462"/>
      <c r="AJ194" s="33"/>
    </row>
    <row r="195" spans="1:36" hidden="1" outlineLevel="1" x14ac:dyDescent="0.25">
      <c r="A195" s="301"/>
      <c r="B195" s="300"/>
      <c r="C195" s="300"/>
      <c r="D195" s="300"/>
      <c r="E195" s="300"/>
      <c r="F195" s="300"/>
      <c r="G195" s="300"/>
      <c r="H195" s="300"/>
      <c r="I195" s="300"/>
      <c r="J195" s="300"/>
      <c r="K195" s="300"/>
      <c r="L195" s="300"/>
      <c r="M195" s="300"/>
      <c r="N195" s="300"/>
      <c r="O195" s="300"/>
      <c r="P195" s="300"/>
      <c r="Q195" s="300">
        <f>P194+Q194</f>
        <v>1885480.5</v>
      </c>
      <c r="R195" s="300"/>
      <c r="S195" s="300"/>
      <c r="T195" s="462"/>
      <c r="U195" s="462"/>
      <c r="V195" s="462"/>
      <c r="W195" s="462"/>
      <c r="X195" s="462"/>
      <c r="Y195" s="462"/>
      <c r="Z195" s="462"/>
      <c r="AA195" s="462"/>
      <c r="AB195" s="462"/>
      <c r="AC195" s="462"/>
      <c r="AD195" s="462"/>
      <c r="AE195" s="462"/>
      <c r="AF195" s="462"/>
      <c r="AG195" s="462"/>
      <c r="AH195" s="462"/>
      <c r="AI195" s="462"/>
      <c r="AJ195" s="33"/>
    </row>
    <row r="196" spans="1:36" hidden="1" outlineLevel="1" x14ac:dyDescent="0.25">
      <c r="A196" s="365" t="s">
        <v>544</v>
      </c>
      <c r="B196" s="300"/>
      <c r="C196" s="300"/>
      <c r="D196" s="300"/>
      <c r="E196" s="300"/>
      <c r="F196" s="300"/>
      <c r="G196" s="300"/>
      <c r="H196" s="300"/>
      <c r="I196" s="473" t="s">
        <v>548</v>
      </c>
      <c r="J196" s="300" t="s">
        <v>549</v>
      </c>
      <c r="K196" s="300"/>
      <c r="L196" s="300"/>
      <c r="M196" s="300"/>
      <c r="N196" s="300"/>
      <c r="O196" s="300"/>
      <c r="P196" s="300"/>
      <c r="Q196" s="300"/>
      <c r="R196" s="300"/>
      <c r="S196" s="300"/>
      <c r="T196" s="462"/>
      <c r="U196" s="462"/>
      <c r="V196" s="462"/>
      <c r="W196" s="462"/>
      <c r="X196" s="462"/>
      <c r="Y196" s="462"/>
      <c r="Z196" s="462"/>
      <c r="AA196" s="462"/>
      <c r="AB196" s="462"/>
      <c r="AC196" s="462"/>
      <c r="AD196" s="462"/>
      <c r="AE196" s="462"/>
      <c r="AF196" s="462"/>
      <c r="AG196" s="462"/>
      <c r="AH196" s="462"/>
      <c r="AI196" s="462"/>
      <c r="AJ196" s="33"/>
    </row>
    <row r="197" spans="1:36" hidden="1" outlineLevel="1" x14ac:dyDescent="0.25">
      <c r="A197" s="301"/>
      <c r="B197" s="300"/>
      <c r="C197" s="300"/>
      <c r="D197" s="300"/>
      <c r="E197" s="300"/>
      <c r="F197" s="300"/>
      <c r="G197" s="300"/>
      <c r="H197" s="300"/>
      <c r="I197" s="336" t="s">
        <v>550</v>
      </c>
      <c r="J197" s="300" t="s">
        <v>551</v>
      </c>
      <c r="K197" s="300"/>
      <c r="L197" s="300"/>
      <c r="M197" s="300"/>
      <c r="N197" s="300"/>
      <c r="O197" s="300"/>
      <c r="P197" s="300"/>
      <c r="Q197" s="300"/>
      <c r="R197" s="300"/>
      <c r="S197" s="300"/>
      <c r="T197" s="462"/>
      <c r="U197" s="462"/>
      <c r="V197" s="462"/>
      <c r="W197" s="462"/>
      <c r="X197" s="462"/>
      <c r="Y197" s="462"/>
      <c r="Z197" s="462"/>
      <c r="AA197" s="462"/>
      <c r="AB197" s="462"/>
      <c r="AC197" s="462"/>
      <c r="AD197" s="462"/>
      <c r="AE197" s="462"/>
      <c r="AF197" s="462"/>
      <c r="AG197" s="462"/>
      <c r="AH197" s="462"/>
      <c r="AI197" s="462"/>
      <c r="AJ197" s="33"/>
    </row>
    <row r="198" spans="1:36" hidden="1" outlineLevel="1" x14ac:dyDescent="0.25">
      <c r="A198" s="365" t="s">
        <v>527</v>
      </c>
      <c r="B198" s="300"/>
      <c r="C198" s="300"/>
      <c r="D198" s="300"/>
      <c r="E198" s="300"/>
      <c r="F198" s="300"/>
      <c r="G198" s="300"/>
      <c r="H198" s="300"/>
      <c r="I198" s="336" t="s">
        <v>553</v>
      </c>
      <c r="J198" s="300" t="s">
        <v>552</v>
      </c>
      <c r="K198" s="300"/>
      <c r="L198" s="300"/>
      <c r="M198" s="300"/>
      <c r="N198" s="300"/>
      <c r="O198" s="300"/>
      <c r="P198" s="300"/>
      <c r="Q198" s="300"/>
      <c r="R198" s="300"/>
      <c r="S198" s="300"/>
      <c r="T198" s="462"/>
      <c r="U198" s="462"/>
      <c r="V198" s="462"/>
      <c r="W198" s="462"/>
      <c r="X198" s="462"/>
      <c r="Y198" s="462"/>
      <c r="Z198" s="462"/>
      <c r="AA198" s="462"/>
      <c r="AB198" s="462"/>
      <c r="AC198" s="462"/>
      <c r="AD198" s="462"/>
      <c r="AE198" s="462"/>
      <c r="AF198" s="462"/>
      <c r="AG198" s="462"/>
      <c r="AH198" s="462"/>
      <c r="AI198" s="462"/>
      <c r="AJ198" s="33"/>
    </row>
    <row r="199" spans="1:36" hidden="1" outlineLevel="1" x14ac:dyDescent="0.25">
      <c r="A199" s="365" t="s">
        <v>533</v>
      </c>
      <c r="B199" s="300"/>
      <c r="C199" s="300"/>
      <c r="D199" s="300"/>
      <c r="E199" s="300"/>
      <c r="F199" s="300"/>
      <c r="G199" s="300"/>
      <c r="H199" s="300"/>
      <c r="I199" s="300"/>
      <c r="J199" s="300"/>
      <c r="K199" s="300"/>
      <c r="L199" s="300"/>
      <c r="M199" s="300"/>
      <c r="N199" s="300"/>
      <c r="O199" s="300"/>
      <c r="P199" s="300"/>
      <c r="Q199" s="300"/>
      <c r="R199" s="300"/>
      <c r="S199" s="300"/>
      <c r="T199" s="462"/>
      <c r="U199" s="462"/>
      <c r="V199" s="462"/>
      <c r="W199" s="462"/>
      <c r="X199" s="462"/>
      <c r="Y199" s="462"/>
      <c r="Z199" s="462"/>
      <c r="AA199" s="462"/>
      <c r="AB199" s="462"/>
      <c r="AC199" s="462"/>
      <c r="AD199" s="462"/>
      <c r="AE199" s="462"/>
      <c r="AF199" s="462"/>
      <c r="AG199" s="462"/>
      <c r="AH199" s="462"/>
      <c r="AI199" s="462"/>
      <c r="AJ199" s="33"/>
    </row>
    <row r="200" spans="1:36" hidden="1" outlineLevel="1" x14ac:dyDescent="0.25">
      <c r="A200" s="365"/>
      <c r="B200" s="300"/>
      <c r="C200" s="300"/>
      <c r="D200" s="300"/>
      <c r="E200" s="300"/>
      <c r="F200" s="300"/>
      <c r="G200" s="300"/>
      <c r="H200" s="300"/>
      <c r="I200" s="300" t="s">
        <v>547</v>
      </c>
      <c r="J200" s="300"/>
      <c r="K200" s="300"/>
      <c r="L200" s="300"/>
      <c r="M200" s="300"/>
      <c r="N200" s="300"/>
      <c r="O200" s="300"/>
      <c r="P200" s="300"/>
      <c r="Q200" s="300"/>
      <c r="R200" s="300"/>
      <c r="S200" s="300"/>
      <c r="T200" s="462"/>
      <c r="U200" s="462"/>
      <c r="V200" s="462"/>
      <c r="W200" s="462"/>
      <c r="X200" s="462"/>
      <c r="Y200" s="462"/>
      <c r="Z200" s="462"/>
      <c r="AA200" s="462"/>
      <c r="AB200" s="462"/>
      <c r="AC200" s="462"/>
      <c r="AD200" s="462"/>
      <c r="AE200" s="462"/>
      <c r="AF200" s="462"/>
      <c r="AG200" s="462"/>
      <c r="AH200" s="462"/>
      <c r="AI200" s="462"/>
      <c r="AJ200" s="33"/>
    </row>
    <row r="201" spans="1:36" ht="18" hidden="1" outlineLevel="1" x14ac:dyDescent="0.4">
      <c r="A201" s="301"/>
      <c r="B201" s="309" t="s">
        <v>531</v>
      </c>
      <c r="C201" s="309" t="s">
        <v>530</v>
      </c>
      <c r="D201" s="334" t="s">
        <v>529</v>
      </c>
      <c r="E201" s="309" t="s">
        <v>528</v>
      </c>
      <c r="F201" s="1380" t="s">
        <v>536</v>
      </c>
      <c r="G201" s="1382"/>
      <c r="H201" s="300"/>
      <c r="I201" s="366" t="s">
        <v>710</v>
      </c>
      <c r="J201" s="300"/>
      <c r="K201" s="300"/>
      <c r="L201" s="300"/>
      <c r="M201" s="300"/>
      <c r="N201" s="300"/>
      <c r="O201" s="300"/>
      <c r="P201" s="300"/>
      <c r="Q201" s="300"/>
      <c r="R201" s="300"/>
      <c r="S201" s="300"/>
      <c r="T201" s="462"/>
      <c r="U201" s="462"/>
      <c r="V201" s="462"/>
      <c r="W201" s="462"/>
      <c r="X201" s="462"/>
      <c r="Y201" s="462"/>
      <c r="Z201" s="462"/>
      <c r="AA201" s="462"/>
      <c r="AB201" s="462"/>
      <c r="AC201" s="462"/>
      <c r="AD201" s="462"/>
      <c r="AE201" s="462"/>
      <c r="AF201" s="462"/>
      <c r="AG201" s="462"/>
      <c r="AH201" s="462"/>
      <c r="AI201" s="462"/>
      <c r="AJ201" s="33"/>
    </row>
    <row r="202" spans="1:36" ht="15.6" hidden="1" outlineLevel="1" x14ac:dyDescent="0.25">
      <c r="A202" s="301"/>
      <c r="B202" s="335" t="s">
        <v>532</v>
      </c>
      <c r="C202" s="335" t="s">
        <v>532</v>
      </c>
      <c r="D202" s="333"/>
      <c r="E202" s="310" t="s">
        <v>493</v>
      </c>
      <c r="F202" s="303" t="s">
        <v>62</v>
      </c>
      <c r="G202" s="303" t="s">
        <v>70</v>
      </c>
      <c r="H202" s="300"/>
      <c r="I202" s="300"/>
      <c r="J202" s="300"/>
      <c r="K202" s="300"/>
      <c r="L202" s="300"/>
      <c r="M202" s="300"/>
      <c r="N202" s="300"/>
      <c r="O202" s="300"/>
      <c r="P202" s="300"/>
      <c r="Q202" s="300"/>
      <c r="R202" s="300"/>
      <c r="S202" s="300"/>
      <c r="T202" s="462"/>
      <c r="U202" s="462"/>
      <c r="V202" s="462"/>
      <c r="W202" s="462"/>
      <c r="X202" s="462"/>
      <c r="Y202" s="462"/>
      <c r="Z202" s="462"/>
      <c r="AA202" s="462"/>
      <c r="AB202" s="462"/>
      <c r="AC202" s="462"/>
      <c r="AD202" s="462"/>
      <c r="AE202" s="462"/>
      <c r="AF202" s="462"/>
      <c r="AG202" s="462"/>
      <c r="AH202" s="462"/>
      <c r="AI202" s="462"/>
      <c r="AJ202" s="33"/>
    </row>
    <row r="203" spans="1:36" hidden="1" outlineLevel="1" x14ac:dyDescent="0.25">
      <c r="A203" s="349" t="s">
        <v>489</v>
      </c>
      <c r="B203" s="316">
        <v>24</v>
      </c>
      <c r="C203" s="316">
        <v>8</v>
      </c>
      <c r="D203" s="316">
        <v>75</v>
      </c>
      <c r="E203" s="316">
        <v>92370</v>
      </c>
      <c r="F203" s="343">
        <f>E203*(B203-C203)*((1-(D203/100))*$E$177)</f>
        <v>467377.42080000002</v>
      </c>
      <c r="G203" s="343">
        <f>F203*$E$178</f>
        <v>397270.80768000003</v>
      </c>
      <c r="H203" s="300"/>
      <c r="I203" s="300"/>
      <c r="J203" s="300"/>
      <c r="K203" s="300"/>
      <c r="L203" s="300"/>
      <c r="M203" s="300"/>
      <c r="N203" s="300"/>
      <c r="O203" s="300"/>
      <c r="P203" s="300"/>
      <c r="Q203" s="300"/>
      <c r="R203" s="300"/>
      <c r="S203" s="300"/>
      <c r="T203" s="462"/>
      <c r="U203" s="462"/>
      <c r="V203" s="462"/>
      <c r="W203" s="462"/>
      <c r="X203" s="462"/>
      <c r="Y203" s="462"/>
      <c r="Z203" s="462"/>
      <c r="AA203" s="462"/>
      <c r="AB203" s="462"/>
      <c r="AC203" s="462"/>
      <c r="AD203" s="462"/>
      <c r="AE203" s="462"/>
      <c r="AF203" s="462"/>
      <c r="AG203" s="462"/>
      <c r="AH203" s="462"/>
      <c r="AI203" s="462"/>
      <c r="AJ203" s="33"/>
    </row>
    <row r="204" spans="1:36" hidden="1" outlineLevel="1" x14ac:dyDescent="0.25">
      <c r="A204" s="350" t="s">
        <v>500</v>
      </c>
      <c r="B204" s="318">
        <v>24</v>
      </c>
      <c r="C204" s="318">
        <v>8</v>
      </c>
      <c r="D204" s="318">
        <v>70</v>
      </c>
      <c r="E204" s="318">
        <v>105755</v>
      </c>
      <c r="F204" s="344">
        <f>E204*(B204-C204)*((1-(D204/100))*$E$177)</f>
        <v>642124.05504000012</v>
      </c>
      <c r="G204" s="344">
        <f>F204*$E$178</f>
        <v>545805.44678400015</v>
      </c>
      <c r="H204" s="300"/>
      <c r="I204" s="300"/>
      <c r="J204" s="300"/>
      <c r="K204" s="300"/>
      <c r="L204" s="300"/>
      <c r="M204" s="300"/>
      <c r="N204" s="300"/>
      <c r="O204" s="300"/>
      <c r="P204" s="300"/>
      <c r="Q204" s="300"/>
      <c r="R204" s="300"/>
      <c r="S204" s="300"/>
      <c r="T204" s="462"/>
      <c r="U204" s="462"/>
      <c r="V204" s="462"/>
      <c r="W204" s="462"/>
      <c r="X204" s="462"/>
      <c r="Y204" s="462"/>
      <c r="Z204" s="462"/>
      <c r="AA204" s="462"/>
      <c r="AB204" s="462"/>
      <c r="AC204" s="462"/>
      <c r="AD204" s="462"/>
      <c r="AE204" s="462"/>
      <c r="AF204" s="462"/>
      <c r="AG204" s="462"/>
      <c r="AH204" s="462"/>
      <c r="AI204" s="462"/>
      <c r="AJ204" s="33"/>
    </row>
    <row r="205" spans="1:36" hidden="1" outlineLevel="1" x14ac:dyDescent="0.25">
      <c r="A205" s="351" t="s">
        <v>501</v>
      </c>
      <c r="B205" s="322">
        <v>24</v>
      </c>
      <c r="C205" s="322">
        <v>8</v>
      </c>
      <c r="D205" s="322">
        <v>75</v>
      </c>
      <c r="E205" s="322">
        <v>63430</v>
      </c>
      <c r="F205" s="345">
        <f>E205*(B205-C205)*((1-(D205/100))*$E$177)</f>
        <v>320945.65120000002</v>
      </c>
      <c r="G205" s="345">
        <f>F205*$E$178</f>
        <v>272803.80352000002</v>
      </c>
      <c r="H205" s="300"/>
      <c r="I205" s="300"/>
      <c r="J205" s="300"/>
      <c r="K205" s="300"/>
      <c r="L205" s="300"/>
      <c r="M205" s="300"/>
      <c r="N205" s="300"/>
      <c r="O205" s="300"/>
      <c r="P205" s="300"/>
      <c r="Q205" s="300"/>
      <c r="R205" s="300"/>
      <c r="S205" s="300"/>
      <c r="T205" s="462"/>
      <c r="U205" s="462"/>
      <c r="V205" s="462"/>
      <c r="W205" s="462"/>
      <c r="X205" s="462"/>
      <c r="Y205" s="462"/>
      <c r="Z205" s="462"/>
      <c r="AA205" s="462"/>
      <c r="AB205" s="462"/>
      <c r="AC205" s="462"/>
      <c r="AD205" s="462"/>
      <c r="AE205" s="462"/>
      <c r="AF205" s="462"/>
      <c r="AG205" s="462"/>
      <c r="AH205" s="462"/>
      <c r="AI205" s="462"/>
      <c r="AJ205" s="33"/>
    </row>
    <row r="206" spans="1:36" hidden="1" outlineLevel="1" x14ac:dyDescent="0.25">
      <c r="A206" s="352" t="s">
        <v>502</v>
      </c>
      <c r="B206" s="324">
        <v>24</v>
      </c>
      <c r="C206" s="324">
        <v>8</v>
      </c>
      <c r="D206" s="324">
        <v>75</v>
      </c>
      <c r="E206" s="323" t="s">
        <v>319</v>
      </c>
      <c r="F206" s="340"/>
      <c r="G206" s="340"/>
      <c r="H206" s="300"/>
      <c r="I206" s="300"/>
      <c r="J206" s="300"/>
      <c r="K206" s="300"/>
      <c r="L206" s="300"/>
      <c r="M206" s="300"/>
      <c r="N206" s="300"/>
      <c r="O206" s="300"/>
      <c r="P206" s="300"/>
      <c r="Q206" s="300"/>
      <c r="R206" s="300"/>
      <c r="S206" s="300"/>
      <c r="T206" s="462"/>
      <c r="U206" s="462"/>
      <c r="V206" s="462"/>
      <c r="W206" s="462"/>
      <c r="X206" s="462"/>
      <c r="Y206" s="462"/>
      <c r="Z206" s="462"/>
      <c r="AA206" s="462"/>
      <c r="AB206" s="462"/>
      <c r="AC206" s="462"/>
      <c r="AD206" s="462"/>
      <c r="AE206" s="462"/>
      <c r="AF206" s="462"/>
      <c r="AG206" s="462"/>
      <c r="AH206" s="462"/>
      <c r="AI206" s="462"/>
      <c r="AJ206" s="33"/>
    </row>
    <row r="207" spans="1:36" hidden="1" outlineLevel="1" x14ac:dyDescent="0.25">
      <c r="A207" s="332" t="s">
        <v>503</v>
      </c>
      <c r="B207" s="329">
        <v>24</v>
      </c>
      <c r="C207" s="329">
        <v>8</v>
      </c>
      <c r="D207" s="329">
        <v>75</v>
      </c>
      <c r="E207" s="330" t="s">
        <v>319</v>
      </c>
      <c r="F207" s="339"/>
      <c r="G207" s="339"/>
      <c r="H207" s="300"/>
      <c r="I207" s="300"/>
      <c r="J207" s="300"/>
      <c r="K207" s="300"/>
      <c r="L207" s="300"/>
      <c r="M207" s="300"/>
      <c r="N207" s="300"/>
      <c r="O207" s="300"/>
      <c r="P207" s="300"/>
      <c r="Q207" s="300"/>
      <c r="R207" s="300"/>
      <c r="S207" s="300"/>
      <c r="T207" s="462"/>
      <c r="U207" s="462"/>
      <c r="V207" s="462"/>
      <c r="W207" s="462"/>
      <c r="X207" s="462"/>
      <c r="Y207" s="462"/>
      <c r="Z207" s="462"/>
      <c r="AA207" s="462"/>
      <c r="AB207" s="462"/>
      <c r="AC207" s="462"/>
      <c r="AD207" s="462"/>
      <c r="AE207" s="462"/>
      <c r="AF207" s="462"/>
      <c r="AG207" s="462"/>
      <c r="AH207" s="462"/>
      <c r="AI207" s="462"/>
      <c r="AJ207" s="33"/>
    </row>
    <row r="208" spans="1:36" hidden="1" outlineLevel="1" x14ac:dyDescent="0.25">
      <c r="A208" s="353" t="s">
        <v>105</v>
      </c>
      <c r="B208" s="341">
        <v>0</v>
      </c>
      <c r="C208" s="341">
        <v>0</v>
      </c>
      <c r="D208" s="341">
        <v>0</v>
      </c>
      <c r="E208" s="341">
        <f>SUM(E202:E207)</f>
        <v>261555</v>
      </c>
      <c r="F208" s="342">
        <f>SUM(F203:F207)</f>
        <v>1430447.1270400002</v>
      </c>
      <c r="G208" s="342">
        <f>SUM(G203:G207)</f>
        <v>1215880.0579840003</v>
      </c>
      <c r="H208" s="300"/>
      <c r="I208" s="300"/>
      <c r="J208" s="300"/>
      <c r="K208" s="300"/>
      <c r="L208" s="300"/>
      <c r="M208" s="300"/>
      <c r="N208" s="300"/>
      <c r="O208" s="300"/>
      <c r="P208" s="300"/>
      <c r="Q208" s="300"/>
      <c r="R208" s="300"/>
      <c r="S208" s="300"/>
      <c r="T208" s="462"/>
      <c r="U208" s="462"/>
      <c r="V208" s="462"/>
      <c r="W208" s="462"/>
      <c r="X208" s="462"/>
      <c r="Y208" s="462"/>
      <c r="Z208" s="462"/>
      <c r="AA208" s="462"/>
      <c r="AB208" s="462"/>
      <c r="AC208" s="462"/>
      <c r="AD208" s="462"/>
      <c r="AE208" s="462"/>
      <c r="AF208" s="462"/>
      <c r="AG208" s="462"/>
      <c r="AH208" s="462"/>
      <c r="AI208" s="462"/>
      <c r="AJ208" s="33"/>
    </row>
    <row r="209" spans="1:36" hidden="1" outlineLevel="1" x14ac:dyDescent="0.25">
      <c r="A209" s="496"/>
      <c r="B209" s="336"/>
      <c r="C209" s="336"/>
      <c r="D209" s="336"/>
      <c r="E209" s="300"/>
      <c r="F209" s="300"/>
      <c r="G209" s="300"/>
      <c r="H209" s="300"/>
      <c r="I209" s="300"/>
      <c r="J209" s="300"/>
      <c r="K209" s="300"/>
      <c r="L209" s="300"/>
      <c r="M209" s="300"/>
      <c r="N209" s="300"/>
      <c r="O209" s="300"/>
      <c r="P209" s="300"/>
      <c r="Q209" s="300"/>
      <c r="R209" s="300"/>
      <c r="S209" s="300"/>
      <c r="T209" s="462"/>
      <c r="U209" s="462"/>
      <c r="V209" s="462"/>
      <c r="W209" s="462"/>
      <c r="X209" s="462"/>
      <c r="Y209" s="462"/>
      <c r="Z209" s="462"/>
      <c r="AA209" s="462"/>
      <c r="AB209" s="462"/>
      <c r="AC209" s="462"/>
      <c r="AD209" s="462"/>
      <c r="AE209" s="462"/>
      <c r="AF209" s="462"/>
      <c r="AG209" s="462"/>
      <c r="AH209" s="462"/>
      <c r="AI209" s="462"/>
      <c r="AJ209" s="33"/>
    </row>
    <row r="210" spans="1:36" hidden="1" outlineLevel="1" x14ac:dyDescent="0.25">
      <c r="A210" s="496"/>
      <c r="B210" s="336"/>
      <c r="C210" s="336"/>
      <c r="D210" s="336"/>
      <c r="E210" s="300"/>
      <c r="F210" s="300"/>
      <c r="G210" s="300"/>
      <c r="H210" s="300"/>
      <c r="I210" s="300"/>
      <c r="J210" s="300"/>
      <c r="K210" s="300"/>
      <c r="L210" s="300"/>
      <c r="M210" s="300"/>
      <c r="N210" s="300"/>
      <c r="O210" s="300"/>
      <c r="P210" s="300"/>
      <c r="Q210" s="300"/>
      <c r="R210" s="300"/>
      <c r="S210" s="300"/>
      <c r="T210" s="462"/>
      <c r="U210" s="462"/>
      <c r="V210" s="462"/>
      <c r="W210" s="462"/>
      <c r="X210" s="462"/>
      <c r="Y210" s="462"/>
      <c r="Z210" s="462"/>
      <c r="AA210" s="462"/>
      <c r="AB210" s="462"/>
      <c r="AC210" s="462"/>
      <c r="AD210" s="462"/>
      <c r="AE210" s="462"/>
      <c r="AF210" s="462"/>
      <c r="AG210" s="462"/>
      <c r="AH210" s="462"/>
      <c r="AI210" s="462"/>
      <c r="AJ210" s="33"/>
    </row>
    <row r="211" spans="1:36" hidden="1" outlineLevel="1" x14ac:dyDescent="0.25">
      <c r="A211" s="496"/>
      <c r="B211" s="336"/>
      <c r="C211" s="336"/>
      <c r="D211" s="336"/>
      <c r="E211" s="300"/>
      <c r="F211" s="300"/>
      <c r="G211" s="300"/>
      <c r="H211" s="300"/>
      <c r="I211" s="300"/>
      <c r="J211" s="300"/>
      <c r="K211" s="300"/>
      <c r="L211" s="300"/>
      <c r="M211" s="300"/>
      <c r="N211" s="300"/>
      <c r="O211" s="300"/>
      <c r="P211" s="300"/>
      <c r="Q211" s="300"/>
      <c r="R211" s="300"/>
      <c r="S211" s="300"/>
      <c r="T211" s="462"/>
      <c r="U211" s="462"/>
      <c r="V211" s="462"/>
      <c r="W211" s="462"/>
      <c r="X211" s="462"/>
      <c r="Y211" s="462"/>
      <c r="Z211" s="462"/>
      <c r="AA211" s="462"/>
      <c r="AB211" s="462"/>
      <c r="AC211" s="462"/>
      <c r="AD211" s="462"/>
      <c r="AE211" s="462"/>
      <c r="AF211" s="462"/>
      <c r="AG211" s="462"/>
      <c r="AH211" s="462"/>
      <c r="AI211" s="462"/>
      <c r="AJ211" s="33"/>
    </row>
    <row r="212" spans="1:36" hidden="1" outlineLevel="1" x14ac:dyDescent="0.25">
      <c r="A212" s="1383" t="s">
        <v>535</v>
      </c>
      <c r="B212" s="1384"/>
      <c r="C212" s="1384"/>
      <c r="D212" s="1384"/>
      <c r="E212" s="1384"/>
      <c r="F212" s="300"/>
      <c r="G212" s="300"/>
      <c r="H212" s="300"/>
      <c r="I212" s="300"/>
      <c r="J212" s="300"/>
      <c r="K212" s="300"/>
      <c r="L212" s="300"/>
      <c r="M212" s="300"/>
      <c r="N212" s="300"/>
      <c r="O212" s="300"/>
      <c r="P212" s="300"/>
      <c r="Q212" s="300"/>
      <c r="R212" s="300"/>
      <c r="S212" s="300"/>
      <c r="T212" s="462"/>
      <c r="U212" s="462"/>
      <c r="V212" s="462"/>
      <c r="W212" s="462"/>
      <c r="X212" s="462"/>
      <c r="Y212" s="462"/>
      <c r="Z212" s="462"/>
      <c r="AA212" s="462"/>
      <c r="AB212" s="462"/>
      <c r="AC212" s="462"/>
      <c r="AD212" s="462"/>
      <c r="AE212" s="462"/>
      <c r="AF212" s="462"/>
      <c r="AG212" s="462"/>
      <c r="AH212" s="462"/>
      <c r="AI212" s="462"/>
      <c r="AJ212" s="33"/>
    </row>
    <row r="213" spans="1:36" hidden="1" outlineLevel="1" x14ac:dyDescent="0.25">
      <c r="A213" s="1383"/>
      <c r="B213" s="1384"/>
      <c r="C213" s="1384"/>
      <c r="D213" s="1384"/>
      <c r="E213" s="1384"/>
      <c r="F213" s="300"/>
      <c r="G213" s="300"/>
      <c r="H213" s="300"/>
      <c r="I213" s="300"/>
      <c r="J213" s="300"/>
      <c r="K213" s="300"/>
      <c r="L213" s="300"/>
      <c r="M213" s="300"/>
      <c r="N213" s="300"/>
      <c r="O213" s="300"/>
      <c r="P213" s="300"/>
      <c r="Q213" s="300"/>
      <c r="R213" s="300"/>
      <c r="S213" s="300"/>
      <c r="T213" s="462"/>
      <c r="U213" s="462"/>
      <c r="V213" s="462"/>
      <c r="W213" s="462"/>
      <c r="X213" s="462"/>
      <c r="Y213" s="462"/>
      <c r="Z213" s="462"/>
      <c r="AA213" s="462"/>
      <c r="AB213" s="462"/>
      <c r="AC213" s="462"/>
      <c r="AD213" s="462"/>
      <c r="AE213" s="462"/>
      <c r="AF213" s="462"/>
      <c r="AG213" s="462"/>
      <c r="AH213" s="462"/>
      <c r="AI213" s="462"/>
      <c r="AJ213" s="33"/>
    </row>
    <row r="214" spans="1:36" ht="19.2" hidden="1" outlineLevel="1" x14ac:dyDescent="0.25">
      <c r="A214" s="497" t="s">
        <v>398</v>
      </c>
      <c r="B214" s="397" t="s">
        <v>399</v>
      </c>
      <c r="C214" s="396" t="s">
        <v>539</v>
      </c>
      <c r="D214" s="300"/>
      <c r="E214" s="300"/>
      <c r="F214" s="300"/>
      <c r="G214" s="300"/>
      <c r="H214" s="300"/>
      <c r="I214" s="300"/>
      <c r="J214" s="300"/>
      <c r="K214" s="300"/>
      <c r="L214" s="300"/>
      <c r="M214" s="300"/>
      <c r="N214" s="300"/>
      <c r="O214" s="300"/>
      <c r="P214" s="300"/>
      <c r="Q214" s="300"/>
      <c r="R214" s="300"/>
      <c r="S214" s="300"/>
      <c r="T214" s="462"/>
      <c r="U214" s="462"/>
      <c r="V214" s="462"/>
      <c r="W214" s="462"/>
      <c r="X214" s="462"/>
      <c r="Y214" s="462"/>
      <c r="Z214" s="462"/>
      <c r="AA214" s="462"/>
      <c r="AB214" s="462"/>
      <c r="AC214" s="462"/>
      <c r="AD214" s="462"/>
      <c r="AE214" s="462"/>
      <c r="AF214" s="462"/>
      <c r="AG214" s="462"/>
      <c r="AH214" s="462"/>
      <c r="AI214" s="462"/>
      <c r="AJ214" s="33"/>
    </row>
    <row r="215" spans="1:36" ht="13.8" hidden="1" outlineLevel="1" x14ac:dyDescent="0.25">
      <c r="A215" s="498" t="s">
        <v>537</v>
      </c>
      <c r="B215" s="457" t="s">
        <v>538</v>
      </c>
      <c r="C215" s="337">
        <v>13300</v>
      </c>
      <c r="D215" s="455"/>
      <c r="E215" s="300"/>
      <c r="F215" s="300"/>
      <c r="G215" s="300"/>
      <c r="H215" s="300"/>
      <c r="I215" s="300"/>
      <c r="J215" s="300"/>
      <c r="K215" s="300"/>
      <c r="L215" s="300"/>
      <c r="M215" s="300"/>
      <c r="N215" s="300"/>
      <c r="O215" s="300"/>
      <c r="P215" s="300"/>
      <c r="Q215" s="300"/>
      <c r="R215" s="300"/>
      <c r="S215" s="300"/>
      <c r="T215" s="462"/>
      <c r="U215" s="462"/>
      <c r="V215" s="462"/>
      <c r="W215" s="462"/>
      <c r="X215" s="462"/>
      <c r="Y215" s="462"/>
      <c r="Z215" s="462"/>
      <c r="AA215" s="462"/>
      <c r="AB215" s="462"/>
      <c r="AC215" s="462"/>
      <c r="AD215" s="462"/>
      <c r="AE215" s="462"/>
      <c r="AF215" s="462"/>
      <c r="AG215" s="462"/>
      <c r="AH215" s="462"/>
      <c r="AI215" s="462"/>
      <c r="AJ215" s="33"/>
    </row>
    <row r="216" spans="1:36" hidden="1" outlineLevel="1" x14ac:dyDescent="0.25">
      <c r="A216" s="301"/>
      <c r="B216" s="300"/>
      <c r="C216" s="300"/>
      <c r="D216" s="300"/>
      <c r="E216" s="300"/>
      <c r="F216" s="300"/>
      <c r="G216" s="300"/>
      <c r="H216" s="300"/>
      <c r="I216" s="300"/>
      <c r="J216" s="300"/>
      <c r="K216" s="300"/>
      <c r="L216" s="300"/>
      <c r="M216" s="300"/>
      <c r="N216" s="300"/>
      <c r="O216" s="300"/>
      <c r="P216" s="300"/>
      <c r="Q216" s="300"/>
      <c r="R216" s="300"/>
      <c r="S216" s="300"/>
      <c r="T216" s="462"/>
      <c r="U216" s="462"/>
      <c r="V216" s="462"/>
      <c r="W216" s="462"/>
      <c r="X216" s="462"/>
      <c r="Y216" s="462"/>
      <c r="Z216" s="462"/>
      <c r="AA216" s="462"/>
      <c r="AB216" s="462"/>
      <c r="AC216" s="462"/>
      <c r="AD216" s="462"/>
      <c r="AE216" s="462"/>
      <c r="AF216" s="462"/>
      <c r="AG216" s="462"/>
      <c r="AH216" s="462"/>
      <c r="AI216" s="462"/>
      <c r="AJ216" s="33"/>
    </row>
    <row r="217" spans="1:36" hidden="1" outlineLevel="1" x14ac:dyDescent="0.25">
      <c r="A217" s="301"/>
      <c r="B217" s="300"/>
      <c r="C217" s="300"/>
      <c r="D217" s="300">
        <v>168</v>
      </c>
      <c r="E217" s="300">
        <v>7</v>
      </c>
      <c r="F217" s="300">
        <f>D217/E217</f>
        <v>24</v>
      </c>
      <c r="G217" s="300"/>
      <c r="H217" s="300"/>
      <c r="I217" s="300"/>
      <c r="J217" s="300"/>
      <c r="K217" s="300"/>
      <c r="L217" s="300"/>
      <c r="M217" s="300"/>
      <c r="N217" s="300"/>
      <c r="O217" s="300"/>
      <c r="P217" s="300"/>
      <c r="Q217" s="300"/>
      <c r="R217" s="300"/>
      <c r="S217" s="300"/>
      <c r="T217" s="462"/>
      <c r="U217" s="462"/>
      <c r="V217" s="462"/>
      <c r="W217" s="462"/>
      <c r="X217" s="462"/>
      <c r="Y217" s="462"/>
      <c r="Z217" s="462"/>
      <c r="AA217" s="462"/>
      <c r="AB217" s="462"/>
      <c r="AC217" s="462"/>
      <c r="AD217" s="462"/>
      <c r="AE217" s="462"/>
      <c r="AF217" s="462"/>
      <c r="AG217" s="462"/>
      <c r="AH217" s="462"/>
      <c r="AI217" s="462"/>
      <c r="AJ217" s="33"/>
    </row>
    <row r="218" spans="1:36" hidden="1" outlineLevel="1" x14ac:dyDescent="0.25">
      <c r="A218" s="301"/>
      <c r="B218" s="300"/>
      <c r="C218" s="300"/>
      <c r="D218" s="300"/>
      <c r="E218" s="300"/>
      <c r="F218" s="300"/>
      <c r="G218" s="300"/>
      <c r="H218" s="300"/>
      <c r="I218" s="300"/>
      <c r="J218" s="300"/>
      <c r="K218" s="300"/>
      <c r="L218" s="300"/>
      <c r="M218" s="300"/>
      <c r="N218" s="300"/>
      <c r="O218" s="300"/>
      <c r="P218" s="300"/>
      <c r="Q218" s="300"/>
      <c r="R218" s="300"/>
      <c r="S218" s="300"/>
      <c r="T218" s="462"/>
      <c r="U218" s="462"/>
      <c r="V218" s="462"/>
      <c r="W218" s="462"/>
      <c r="X218" s="462"/>
      <c r="Y218" s="462"/>
      <c r="Z218" s="462"/>
      <c r="AA218" s="462"/>
      <c r="AB218" s="462"/>
      <c r="AC218" s="462"/>
      <c r="AD218" s="462"/>
      <c r="AE218" s="462"/>
      <c r="AF218" s="462"/>
      <c r="AG218" s="462"/>
      <c r="AH218" s="462"/>
      <c r="AI218" s="462"/>
      <c r="AJ218" s="33"/>
    </row>
    <row r="219" spans="1:36" hidden="1" outlineLevel="1" x14ac:dyDescent="0.25">
      <c r="A219" s="301"/>
      <c r="B219" s="300"/>
      <c r="C219" s="300"/>
      <c r="D219" s="300"/>
      <c r="E219" s="300"/>
      <c r="F219" s="300"/>
      <c r="G219" s="300"/>
      <c r="H219" s="300"/>
      <c r="I219" s="300"/>
      <c r="J219" s="300"/>
      <c r="K219" s="300"/>
      <c r="L219" s="300"/>
      <c r="M219" s="300"/>
      <c r="N219" s="300"/>
      <c r="O219" s="300"/>
      <c r="P219" s="300"/>
      <c r="Q219" s="300"/>
      <c r="R219" s="300"/>
      <c r="S219" s="300"/>
      <c r="T219" s="462"/>
      <c r="U219" s="462"/>
      <c r="V219" s="462"/>
      <c r="W219" s="462"/>
      <c r="X219" s="462"/>
      <c r="Y219" s="462"/>
      <c r="Z219" s="462"/>
      <c r="AA219" s="462"/>
      <c r="AB219" s="462"/>
      <c r="AC219" s="462"/>
      <c r="AD219" s="462"/>
      <c r="AE219" s="462"/>
      <c r="AF219" s="462"/>
      <c r="AG219" s="462"/>
      <c r="AH219" s="462"/>
      <c r="AI219" s="462"/>
      <c r="AJ219" s="33"/>
    </row>
    <row r="220" spans="1:36" hidden="1" outlineLevel="1" x14ac:dyDescent="0.25">
      <c r="A220" s="301" t="s">
        <v>546</v>
      </c>
      <c r="B220" s="300"/>
      <c r="C220" s="300"/>
      <c r="D220" s="300"/>
      <c r="E220" s="300"/>
      <c r="F220" s="300"/>
      <c r="G220" s="300"/>
      <c r="H220" s="300"/>
      <c r="I220" s="300"/>
      <c r="J220" s="300"/>
      <c r="K220" s="300"/>
      <c r="L220" s="300"/>
      <c r="M220" s="300"/>
      <c r="N220" s="300"/>
      <c r="O220" s="300"/>
      <c r="P220" s="300"/>
      <c r="Q220" s="300"/>
      <c r="R220" s="300"/>
      <c r="S220" s="300"/>
      <c r="T220" s="462"/>
      <c r="U220" s="462"/>
      <c r="V220" s="462"/>
      <c r="W220" s="462"/>
      <c r="X220" s="462"/>
      <c r="Y220" s="462"/>
      <c r="Z220" s="462"/>
      <c r="AA220" s="462"/>
      <c r="AB220" s="462"/>
      <c r="AC220" s="462"/>
      <c r="AD220" s="462"/>
      <c r="AE220" s="462"/>
      <c r="AF220" s="462"/>
      <c r="AG220" s="462"/>
      <c r="AH220" s="462"/>
      <c r="AI220" s="462"/>
      <c r="AJ220" s="33"/>
    </row>
    <row r="221" spans="1:36" hidden="1" outlineLevel="1" x14ac:dyDescent="0.25">
      <c r="H221" s="300"/>
      <c r="I221" s="300"/>
      <c r="J221" s="300"/>
      <c r="K221" s="300"/>
      <c r="L221" s="300"/>
      <c r="M221" s="300"/>
      <c r="N221" s="300"/>
      <c r="O221" s="300"/>
      <c r="P221" s="300"/>
      <c r="Q221" s="300"/>
      <c r="R221" s="300"/>
      <c r="S221" s="300"/>
      <c r="T221" s="462"/>
      <c r="U221" s="462"/>
      <c r="V221" s="462"/>
      <c r="W221" s="462"/>
      <c r="X221" s="462"/>
      <c r="Y221" s="462"/>
      <c r="Z221" s="462"/>
      <c r="AA221" s="462"/>
      <c r="AB221" s="462"/>
      <c r="AC221" s="462"/>
      <c r="AD221" s="462"/>
      <c r="AE221" s="462"/>
      <c r="AF221" s="462"/>
      <c r="AG221" s="462"/>
      <c r="AH221" s="462"/>
      <c r="AI221" s="462"/>
      <c r="AJ221" s="33"/>
    </row>
    <row r="222" spans="1:36" hidden="1" outlineLevel="1" x14ac:dyDescent="0.25">
      <c r="H222" s="300"/>
      <c r="I222" s="300"/>
      <c r="J222" s="300"/>
      <c r="K222" s="300"/>
      <c r="L222" s="300"/>
      <c r="M222" s="300"/>
      <c r="N222" s="300"/>
      <c r="O222" s="300"/>
      <c r="P222" s="300"/>
      <c r="Q222" s="300"/>
      <c r="R222" s="300"/>
      <c r="S222" s="300"/>
      <c r="T222" s="462"/>
      <c r="U222" s="462"/>
      <c r="V222" s="462"/>
      <c r="W222" s="462"/>
      <c r="X222" s="462"/>
      <c r="Y222" s="462"/>
      <c r="Z222" s="462"/>
      <c r="AA222" s="462"/>
      <c r="AB222" s="462"/>
      <c r="AC222" s="462"/>
      <c r="AD222" s="462"/>
      <c r="AE222" s="462"/>
      <c r="AF222" s="462"/>
      <c r="AG222" s="462"/>
      <c r="AH222" s="462"/>
      <c r="AI222" s="462"/>
      <c r="AJ222" s="33"/>
    </row>
    <row r="223" spans="1:36" hidden="1" outlineLevel="1" x14ac:dyDescent="0.25">
      <c r="H223" s="300"/>
      <c r="I223" s="300"/>
      <c r="J223" s="300"/>
      <c r="K223" s="300"/>
      <c r="L223" s="300"/>
      <c r="M223" s="300"/>
      <c r="N223" s="300"/>
      <c r="O223" s="300"/>
      <c r="P223" s="300"/>
      <c r="Q223" s="300"/>
      <c r="R223" s="300"/>
      <c r="S223" s="300"/>
      <c r="T223" s="462"/>
      <c r="U223" s="462"/>
      <c r="V223" s="462"/>
      <c r="W223" s="462"/>
      <c r="X223" s="462"/>
      <c r="Y223" s="462"/>
      <c r="Z223" s="462"/>
      <c r="AA223" s="462"/>
      <c r="AB223" s="462"/>
      <c r="AC223" s="462"/>
      <c r="AD223" s="462"/>
      <c r="AE223" s="462"/>
      <c r="AF223" s="462"/>
      <c r="AG223" s="462"/>
      <c r="AH223" s="462"/>
      <c r="AI223" s="462"/>
      <c r="AJ223" s="33"/>
    </row>
    <row r="224" spans="1:36" hidden="1" outlineLevel="1" x14ac:dyDescent="0.25">
      <c r="A224" s="301"/>
      <c r="B224" s="300"/>
      <c r="C224" s="300"/>
      <c r="D224" s="300"/>
      <c r="E224" s="300"/>
      <c r="F224" s="300"/>
      <c r="G224" s="300"/>
      <c r="H224" s="300"/>
      <c r="I224" s="300"/>
      <c r="J224" s="300"/>
      <c r="K224" s="300"/>
      <c r="L224" s="300"/>
      <c r="M224" s="300"/>
      <c r="N224" s="300"/>
      <c r="O224" s="300"/>
      <c r="P224" s="300"/>
      <c r="Q224" s="300"/>
      <c r="R224" s="300"/>
      <c r="S224" s="300"/>
      <c r="T224" s="462"/>
      <c r="U224" s="462"/>
      <c r="V224" s="462"/>
      <c r="W224" s="462"/>
      <c r="X224" s="462"/>
      <c r="Y224" s="462"/>
      <c r="Z224" s="462"/>
      <c r="AA224" s="462"/>
      <c r="AB224" s="462"/>
      <c r="AC224" s="462"/>
      <c r="AD224" s="462"/>
      <c r="AE224" s="462"/>
      <c r="AF224" s="462"/>
      <c r="AG224" s="462"/>
      <c r="AH224" s="462"/>
      <c r="AI224" s="462"/>
      <c r="AJ224" s="33"/>
    </row>
    <row r="225" spans="1:36" hidden="1" outlineLevel="1" x14ac:dyDescent="0.25">
      <c r="A225" s="301"/>
      <c r="B225" s="300"/>
      <c r="C225" s="300"/>
      <c r="D225" s="300"/>
      <c r="E225" s="300"/>
      <c r="F225" s="300"/>
      <c r="G225" s="300"/>
      <c r="H225" s="300"/>
      <c r="I225" s="300"/>
      <c r="J225" s="300"/>
      <c r="K225" s="300"/>
      <c r="L225" s="300"/>
      <c r="M225" s="300"/>
      <c r="N225" s="300"/>
      <c r="O225" s="300"/>
      <c r="P225" s="300"/>
      <c r="Q225" s="300"/>
      <c r="R225" s="300"/>
      <c r="S225" s="300"/>
      <c r="T225" s="462"/>
      <c r="U225" s="462"/>
      <c r="V225" s="462"/>
      <c r="W225" s="462"/>
      <c r="X225" s="462"/>
      <c r="Y225" s="462"/>
      <c r="Z225" s="462"/>
      <c r="AA225" s="462"/>
      <c r="AB225" s="462"/>
      <c r="AC225" s="462"/>
      <c r="AD225" s="462"/>
      <c r="AE225" s="462"/>
      <c r="AF225" s="462"/>
      <c r="AG225" s="462"/>
      <c r="AH225" s="462"/>
      <c r="AI225" s="462"/>
      <c r="AJ225" s="33"/>
    </row>
    <row r="226" spans="1:36" hidden="1" outlineLevel="1" x14ac:dyDescent="0.25">
      <c r="A226" s="301"/>
      <c r="B226" s="300"/>
      <c r="C226" s="300"/>
      <c r="D226" s="300"/>
      <c r="E226" s="300"/>
      <c r="F226" s="300"/>
      <c r="G226" s="300"/>
      <c r="H226" s="300"/>
      <c r="I226" s="300"/>
      <c r="J226" s="300"/>
      <c r="K226" s="300"/>
      <c r="L226" s="300"/>
      <c r="M226" s="300"/>
      <c r="N226" s="300"/>
      <c r="O226" s="300"/>
      <c r="P226" s="300"/>
      <c r="Q226" s="300"/>
      <c r="R226" s="300"/>
      <c r="S226" s="300"/>
      <c r="T226" s="462"/>
      <c r="U226" s="462"/>
      <c r="V226" s="462"/>
      <c r="W226" s="462"/>
      <c r="X226" s="462"/>
      <c r="Y226" s="462"/>
      <c r="Z226" s="462"/>
      <c r="AA226" s="462"/>
      <c r="AB226" s="462"/>
      <c r="AC226" s="462"/>
      <c r="AD226" s="462"/>
      <c r="AE226" s="462"/>
      <c r="AF226" s="462"/>
      <c r="AG226" s="462"/>
      <c r="AH226" s="462"/>
      <c r="AI226" s="462"/>
      <c r="AJ226" s="33"/>
    </row>
    <row r="227" spans="1:36" hidden="1" outlineLevel="1" x14ac:dyDescent="0.25">
      <c r="A227" s="301"/>
      <c r="B227" s="300"/>
      <c r="C227" s="300"/>
      <c r="D227" s="300"/>
      <c r="E227" s="300"/>
      <c r="F227" s="300"/>
      <c r="G227" s="300"/>
      <c r="H227" s="300"/>
      <c r="I227" s="300"/>
      <c r="J227" s="300"/>
      <c r="K227" s="300"/>
      <c r="L227" s="300"/>
      <c r="M227" s="300"/>
      <c r="N227" s="300"/>
      <c r="O227" s="300"/>
      <c r="P227" s="300"/>
      <c r="Q227" s="300"/>
      <c r="R227" s="300"/>
      <c r="S227" s="300"/>
      <c r="T227" s="462"/>
      <c r="U227" s="462"/>
      <c r="V227" s="462"/>
      <c r="W227" s="462"/>
      <c r="X227" s="462"/>
      <c r="Y227" s="462"/>
      <c r="Z227" s="462"/>
      <c r="AA227" s="462"/>
      <c r="AB227" s="462"/>
      <c r="AC227" s="462"/>
      <c r="AD227" s="462"/>
      <c r="AE227" s="462"/>
      <c r="AF227" s="462"/>
      <c r="AG227" s="462"/>
      <c r="AH227" s="462"/>
      <c r="AI227" s="462"/>
      <c r="AJ227" s="33"/>
    </row>
    <row r="228" spans="1:36" hidden="1" outlineLevel="1" x14ac:dyDescent="0.25">
      <c r="A228" s="301"/>
      <c r="B228" s="300"/>
      <c r="C228" s="300"/>
      <c r="D228" s="300"/>
      <c r="E228" s="300"/>
      <c r="F228" s="300"/>
      <c r="G228" s="300"/>
      <c r="H228" s="300"/>
      <c r="I228" s="300"/>
      <c r="J228" s="300"/>
      <c r="K228" s="300"/>
      <c r="L228" s="300"/>
      <c r="M228" s="300"/>
      <c r="N228" s="300"/>
      <c r="O228" s="300"/>
      <c r="P228" s="300"/>
      <c r="Q228" s="300"/>
      <c r="R228" s="300"/>
      <c r="S228" s="300"/>
      <c r="T228" s="462"/>
      <c r="U228" s="462"/>
      <c r="V228" s="462"/>
      <c r="W228" s="462"/>
      <c r="X228" s="462"/>
      <c r="Y228" s="462"/>
      <c r="Z228" s="462"/>
      <c r="AA228" s="462"/>
      <c r="AB228" s="462"/>
      <c r="AC228" s="462"/>
      <c r="AD228" s="462"/>
      <c r="AE228" s="462"/>
      <c r="AF228" s="462"/>
      <c r="AG228" s="462"/>
      <c r="AH228" s="462"/>
      <c r="AI228" s="462"/>
      <c r="AJ228" s="33"/>
    </row>
    <row r="229" spans="1:36" hidden="1" outlineLevel="1" x14ac:dyDescent="0.25">
      <c r="D229" s="300"/>
      <c r="E229" s="300"/>
      <c r="F229" s="300"/>
      <c r="G229" s="300"/>
      <c r="H229" s="300"/>
      <c r="I229" s="300"/>
      <c r="J229" s="300"/>
      <c r="K229" s="300"/>
      <c r="L229" s="300"/>
      <c r="M229" s="300"/>
      <c r="N229" s="300"/>
      <c r="O229" s="300"/>
      <c r="P229" s="300"/>
      <c r="Q229" s="300"/>
      <c r="R229" s="300"/>
      <c r="S229" s="300"/>
      <c r="T229" s="462"/>
      <c r="U229" s="462"/>
      <c r="V229" s="462"/>
      <c r="W229" s="462"/>
      <c r="X229" s="462"/>
      <c r="Y229" s="462"/>
      <c r="Z229" s="462"/>
      <c r="AA229" s="462"/>
      <c r="AB229" s="462"/>
      <c r="AC229" s="462"/>
      <c r="AD229" s="462"/>
      <c r="AE229" s="462"/>
      <c r="AF229" s="462"/>
      <c r="AG229" s="462"/>
      <c r="AH229" s="462"/>
      <c r="AI229" s="462"/>
      <c r="AJ229" s="33"/>
    </row>
    <row r="230" spans="1:36" hidden="1" outlineLevel="1" x14ac:dyDescent="0.25">
      <c r="D230" s="300"/>
      <c r="E230" s="300"/>
      <c r="F230" s="300"/>
      <c r="G230" s="300"/>
      <c r="H230" s="300"/>
      <c r="I230" s="300"/>
      <c r="J230" s="300"/>
      <c r="K230" s="300"/>
      <c r="L230" s="300"/>
      <c r="M230" s="300"/>
      <c r="N230" s="300"/>
      <c r="O230" s="300"/>
      <c r="P230" s="300"/>
      <c r="Q230" s="300"/>
      <c r="R230" s="300"/>
      <c r="S230" s="300"/>
      <c r="T230" s="462"/>
      <c r="U230" s="462"/>
      <c r="V230" s="462"/>
      <c r="W230" s="462"/>
      <c r="X230" s="462"/>
      <c r="Y230" s="462"/>
      <c r="Z230" s="462"/>
      <c r="AA230" s="462"/>
      <c r="AB230" s="462"/>
      <c r="AC230" s="462"/>
      <c r="AD230" s="462"/>
      <c r="AE230" s="462"/>
      <c r="AF230" s="462"/>
      <c r="AG230" s="462"/>
      <c r="AH230" s="462"/>
      <c r="AI230" s="462"/>
      <c r="AJ230" s="33"/>
    </row>
    <row r="231" spans="1:36" hidden="1" outlineLevel="1" x14ac:dyDescent="0.25">
      <c r="D231" s="300"/>
      <c r="E231" s="300"/>
      <c r="F231" s="300"/>
      <c r="G231" s="300"/>
      <c r="H231" s="300"/>
      <c r="I231" s="300"/>
      <c r="J231" s="300"/>
      <c r="K231" s="300"/>
      <c r="L231" s="300"/>
      <c r="M231" s="300"/>
      <c r="N231" s="300"/>
      <c r="O231" s="300"/>
      <c r="P231" s="300"/>
      <c r="Q231" s="300"/>
      <c r="R231" s="300"/>
      <c r="S231" s="300"/>
      <c r="T231" s="462"/>
      <c r="U231" s="462"/>
      <c r="V231" s="462"/>
      <c r="W231" s="462"/>
      <c r="X231" s="462"/>
      <c r="Y231" s="462"/>
      <c r="Z231" s="462"/>
      <c r="AA231" s="462"/>
      <c r="AB231" s="462"/>
      <c r="AC231" s="462"/>
      <c r="AD231" s="462"/>
      <c r="AE231" s="462"/>
      <c r="AF231" s="462"/>
      <c r="AG231" s="462"/>
      <c r="AH231" s="462"/>
      <c r="AI231" s="462"/>
      <c r="AJ231" s="33"/>
    </row>
    <row r="232" spans="1:36" hidden="1" outlineLevel="1" x14ac:dyDescent="0.25">
      <c r="A232" s="301"/>
      <c r="B232" s="300"/>
      <c r="C232" s="300"/>
      <c r="D232" s="300"/>
      <c r="E232" s="300"/>
      <c r="F232" s="300"/>
      <c r="G232" s="300"/>
      <c r="H232" s="300"/>
      <c r="I232" s="300"/>
      <c r="J232" s="300"/>
      <c r="K232" s="300"/>
      <c r="L232" s="300"/>
      <c r="M232" s="300"/>
      <c r="N232" s="300"/>
      <c r="O232" s="300"/>
      <c r="P232" s="300"/>
      <c r="Q232" s="300"/>
      <c r="R232" s="300"/>
      <c r="S232" s="300"/>
      <c r="T232" s="462"/>
      <c r="U232" s="462"/>
      <c r="V232" s="462"/>
      <c r="W232" s="462"/>
      <c r="X232" s="462"/>
      <c r="Y232" s="462"/>
      <c r="Z232" s="462"/>
      <c r="AA232" s="462"/>
      <c r="AB232" s="462"/>
      <c r="AC232" s="462"/>
      <c r="AD232" s="462"/>
      <c r="AE232" s="462"/>
      <c r="AF232" s="462"/>
      <c r="AG232" s="462"/>
      <c r="AH232" s="462"/>
      <c r="AI232" s="462"/>
      <c r="AJ232" s="33"/>
    </row>
    <row r="233" spans="1:36" hidden="1" outlineLevel="1" x14ac:dyDescent="0.25">
      <c r="A233" s="301"/>
      <c r="B233" s="300"/>
      <c r="C233" s="300"/>
      <c r="D233" s="300"/>
      <c r="E233" s="300"/>
      <c r="F233" s="300"/>
      <c r="G233" s="300"/>
      <c r="H233" s="300"/>
      <c r="I233" s="300"/>
      <c r="J233" s="300"/>
      <c r="K233" s="300"/>
      <c r="L233" s="300"/>
      <c r="M233" s="300"/>
      <c r="N233" s="300"/>
      <c r="O233" s="300"/>
      <c r="P233" s="300"/>
      <c r="Q233" s="300"/>
      <c r="R233" s="300"/>
      <c r="S233" s="300"/>
      <c r="T233" s="462"/>
      <c r="U233" s="462"/>
      <c r="V233" s="462"/>
      <c r="W233" s="462"/>
      <c r="X233" s="462"/>
      <c r="Y233" s="462"/>
      <c r="Z233" s="462"/>
      <c r="AA233" s="462"/>
      <c r="AB233" s="462"/>
      <c r="AC233" s="462"/>
      <c r="AD233" s="462"/>
      <c r="AE233" s="462"/>
      <c r="AF233" s="462"/>
      <c r="AG233" s="462"/>
      <c r="AH233" s="462"/>
      <c r="AI233" s="462"/>
      <c r="AJ233" s="33"/>
    </row>
    <row r="234" spans="1:36" hidden="1" outlineLevel="1" x14ac:dyDescent="0.25">
      <c r="A234" s="301" t="s">
        <v>554</v>
      </c>
      <c r="B234" s="300"/>
      <c r="C234" s="300"/>
      <c r="D234" s="300"/>
      <c r="E234" s="300"/>
      <c r="F234" s="300"/>
      <c r="G234" s="300"/>
      <c r="H234" s="300"/>
      <c r="I234" s="300"/>
      <c r="J234" s="300"/>
      <c r="K234" s="300"/>
      <c r="L234" s="300"/>
      <c r="M234" s="300"/>
      <c r="N234" s="300"/>
      <c r="O234" s="300"/>
      <c r="P234" s="300"/>
      <c r="Q234" s="300"/>
      <c r="R234" s="300"/>
      <c r="S234" s="300"/>
      <c r="T234" s="462"/>
      <c r="U234" s="462"/>
      <c r="V234" s="462"/>
      <c r="W234" s="462"/>
      <c r="X234" s="462"/>
      <c r="Y234" s="462"/>
      <c r="Z234" s="462"/>
      <c r="AA234" s="462"/>
      <c r="AB234" s="462"/>
      <c r="AC234" s="462"/>
      <c r="AD234" s="462"/>
      <c r="AE234" s="462"/>
      <c r="AF234" s="462"/>
      <c r="AG234" s="462"/>
      <c r="AH234" s="462"/>
      <c r="AI234" s="462"/>
      <c r="AJ234" s="33"/>
    </row>
    <row r="235" spans="1:36" hidden="1" outlineLevel="1" x14ac:dyDescent="0.25">
      <c r="A235" s="301"/>
      <c r="B235" s="300"/>
      <c r="C235" s="300"/>
      <c r="D235" s="300"/>
      <c r="E235" s="300"/>
      <c r="F235" s="300"/>
      <c r="G235" s="300"/>
      <c r="H235" s="300"/>
      <c r="I235" s="300"/>
      <c r="J235" s="300"/>
      <c r="K235" s="300"/>
      <c r="L235" s="300"/>
      <c r="M235" s="300"/>
      <c r="N235" s="300"/>
      <c r="O235" s="300"/>
      <c r="P235" s="300"/>
      <c r="Q235" s="300"/>
      <c r="R235" s="300"/>
      <c r="S235" s="300"/>
      <c r="T235" s="462"/>
      <c r="U235" s="462"/>
      <c r="V235" s="462"/>
      <c r="W235" s="462"/>
      <c r="X235" s="462"/>
      <c r="Y235" s="462"/>
      <c r="Z235" s="462"/>
      <c r="AA235" s="462"/>
      <c r="AB235" s="462"/>
      <c r="AC235" s="462"/>
      <c r="AD235" s="462"/>
      <c r="AE235" s="462"/>
      <c r="AF235" s="462"/>
      <c r="AG235" s="462"/>
      <c r="AH235" s="462"/>
      <c r="AI235" s="462"/>
      <c r="AJ235" s="33"/>
    </row>
    <row r="236" spans="1:36" hidden="1" outlineLevel="1" x14ac:dyDescent="0.25">
      <c r="A236" s="301"/>
      <c r="B236" s="300"/>
      <c r="C236" s="300"/>
      <c r="D236" s="300"/>
      <c r="E236" s="300"/>
      <c r="F236" s="300"/>
      <c r="G236" s="300"/>
      <c r="H236" s="300"/>
      <c r="I236" s="300"/>
      <c r="J236" s="300"/>
      <c r="K236" s="300"/>
      <c r="L236" s="300"/>
      <c r="M236" s="300"/>
      <c r="N236" s="300"/>
      <c r="O236" s="300"/>
      <c r="P236" s="300"/>
      <c r="Q236" s="300"/>
      <c r="R236" s="300"/>
      <c r="S236" s="300"/>
      <c r="T236" s="462"/>
      <c r="U236" s="462"/>
      <c r="V236" s="462"/>
      <c r="W236" s="462"/>
      <c r="X236" s="462"/>
      <c r="Y236" s="462"/>
      <c r="Z236" s="462"/>
      <c r="AA236" s="462"/>
      <c r="AB236" s="462"/>
      <c r="AC236" s="462"/>
      <c r="AD236" s="462"/>
      <c r="AE236" s="462"/>
      <c r="AF236" s="462"/>
      <c r="AG236" s="462"/>
      <c r="AH236" s="462"/>
      <c r="AI236" s="462"/>
      <c r="AJ236" s="33"/>
    </row>
    <row r="237" spans="1:36" ht="18.600000000000001" hidden="1" outlineLevel="1" x14ac:dyDescent="0.4">
      <c r="A237" s="500" t="s">
        <v>559</v>
      </c>
      <c r="B237" s="366" t="s">
        <v>563</v>
      </c>
      <c r="C237" s="300"/>
      <c r="D237" s="300"/>
      <c r="E237" s="300"/>
      <c r="F237" s="300"/>
      <c r="G237" s="300"/>
      <c r="H237" s="300"/>
      <c r="I237" s="300"/>
      <c r="J237" s="300"/>
      <c r="K237" s="300"/>
      <c r="L237" s="300"/>
      <c r="M237" s="300"/>
      <c r="N237" s="300"/>
      <c r="O237" s="300"/>
      <c r="P237" s="300"/>
      <c r="Q237" s="300"/>
      <c r="R237" s="300"/>
      <c r="S237" s="300"/>
      <c r="T237" s="462"/>
      <c r="U237" s="462"/>
      <c r="V237" s="462"/>
      <c r="W237" s="462"/>
      <c r="X237" s="462"/>
      <c r="Y237" s="462"/>
      <c r="Z237" s="462"/>
      <c r="AA237" s="462"/>
      <c r="AB237" s="462"/>
      <c r="AC237" s="462"/>
      <c r="AD237" s="462"/>
      <c r="AE237" s="462"/>
      <c r="AF237" s="462"/>
      <c r="AG237" s="462"/>
      <c r="AH237" s="462"/>
      <c r="AI237" s="462"/>
      <c r="AJ237" s="33"/>
    </row>
    <row r="238" spans="1:36" ht="18.600000000000001" hidden="1" outlineLevel="1" x14ac:dyDescent="0.4">
      <c r="A238" s="500" t="s">
        <v>560</v>
      </c>
      <c r="B238" s="366" t="s">
        <v>564</v>
      </c>
      <c r="C238" s="300"/>
      <c r="D238" s="300"/>
      <c r="E238" s="300"/>
      <c r="F238" s="300"/>
      <c r="G238" s="300"/>
      <c r="H238" s="300"/>
      <c r="I238" s="300"/>
      <c r="J238" s="300"/>
      <c r="K238" s="300"/>
      <c r="L238" s="300"/>
      <c r="M238" s="300"/>
      <c r="N238" s="300"/>
      <c r="O238" s="300"/>
      <c r="P238" s="300"/>
      <c r="Q238" s="300"/>
      <c r="R238" s="300"/>
      <c r="S238" s="300"/>
      <c r="T238" s="462"/>
      <c r="U238" s="462"/>
      <c r="V238" s="462"/>
      <c r="W238" s="462"/>
      <c r="X238" s="462"/>
      <c r="Y238" s="462"/>
      <c r="Z238" s="462"/>
      <c r="AA238" s="462"/>
      <c r="AB238" s="462"/>
      <c r="AC238" s="462"/>
      <c r="AD238" s="462"/>
      <c r="AE238" s="462"/>
      <c r="AF238" s="462"/>
      <c r="AG238" s="462"/>
      <c r="AH238" s="462"/>
      <c r="AI238" s="462"/>
      <c r="AJ238" s="33"/>
    </row>
    <row r="239" spans="1:36" ht="18.600000000000001" hidden="1" outlineLevel="1" x14ac:dyDescent="0.4">
      <c r="A239" s="500" t="s">
        <v>561</v>
      </c>
      <c r="B239" s="366" t="s">
        <v>565</v>
      </c>
      <c r="C239" s="300"/>
      <c r="D239" s="300"/>
      <c r="E239" s="300"/>
      <c r="F239" s="300"/>
      <c r="G239" s="300"/>
      <c r="H239" s="300"/>
      <c r="I239" s="300"/>
      <c r="J239" s="300"/>
      <c r="K239" s="300"/>
      <c r="L239" s="300"/>
      <c r="M239" s="300"/>
      <c r="N239" s="300"/>
      <c r="O239" s="300"/>
      <c r="P239" s="300"/>
      <c r="Q239" s="300"/>
      <c r="R239" s="300"/>
      <c r="S239" s="300"/>
      <c r="T239" s="462"/>
      <c r="U239" s="462"/>
      <c r="V239" s="462"/>
      <c r="W239" s="462"/>
      <c r="X239" s="462"/>
      <c r="Y239" s="462"/>
      <c r="Z239" s="462"/>
      <c r="AA239" s="462"/>
      <c r="AB239" s="462"/>
      <c r="AC239" s="462"/>
      <c r="AD239" s="462"/>
      <c r="AE239" s="462"/>
      <c r="AF239" s="462"/>
      <c r="AG239" s="462"/>
      <c r="AH239" s="462"/>
      <c r="AI239" s="462"/>
      <c r="AJ239" s="33"/>
    </row>
    <row r="240" spans="1:36" ht="18.600000000000001" hidden="1" outlineLevel="1" x14ac:dyDescent="0.4">
      <c r="A240" s="500" t="s">
        <v>562</v>
      </c>
      <c r="B240" s="366" t="s">
        <v>566</v>
      </c>
      <c r="C240" s="300"/>
      <c r="D240" s="300"/>
      <c r="E240" s="300"/>
      <c r="F240" s="300"/>
      <c r="G240" s="300"/>
      <c r="H240" s="300"/>
      <c r="I240" s="300"/>
      <c r="J240" s="300"/>
      <c r="K240" s="300"/>
      <c r="L240" s="300"/>
      <c r="M240" s="300"/>
      <c r="N240" s="300"/>
      <c r="O240" s="300"/>
      <c r="P240" s="300"/>
      <c r="Q240" s="300"/>
      <c r="R240" s="300"/>
      <c r="S240" s="300"/>
      <c r="T240" s="462"/>
      <c r="U240" s="462"/>
      <c r="V240" s="462"/>
      <c r="W240" s="462"/>
      <c r="X240" s="462"/>
      <c r="Y240" s="462"/>
      <c r="Z240" s="462"/>
      <c r="AA240" s="462"/>
      <c r="AB240" s="462"/>
      <c r="AC240" s="462"/>
      <c r="AD240" s="462"/>
      <c r="AE240" s="462"/>
      <c r="AF240" s="462"/>
      <c r="AG240" s="462"/>
      <c r="AH240" s="462"/>
      <c r="AI240" s="462"/>
      <c r="AJ240" s="33"/>
    </row>
    <row r="241" spans="1:36" hidden="1" outlineLevel="1" x14ac:dyDescent="0.25">
      <c r="A241" s="301"/>
      <c r="B241" s="300"/>
      <c r="C241" s="300"/>
      <c r="D241" s="300"/>
      <c r="E241" s="300"/>
      <c r="F241" s="300"/>
      <c r="G241" s="300"/>
      <c r="H241" s="300"/>
      <c r="I241" s="300"/>
      <c r="J241" s="300"/>
      <c r="K241" s="300"/>
      <c r="L241" s="300"/>
      <c r="M241" s="300"/>
      <c r="N241" s="300"/>
      <c r="O241" s="300"/>
      <c r="P241" s="300"/>
      <c r="Q241" s="300"/>
      <c r="R241" s="300"/>
      <c r="S241" s="300"/>
      <c r="T241" s="462"/>
      <c r="U241" s="462"/>
      <c r="V241" s="462"/>
      <c r="W241" s="462"/>
      <c r="X241" s="462"/>
      <c r="Y241" s="462"/>
      <c r="Z241" s="462"/>
      <c r="AA241" s="462"/>
      <c r="AB241" s="462"/>
      <c r="AC241" s="462"/>
      <c r="AD241" s="462"/>
      <c r="AE241" s="462"/>
      <c r="AF241" s="462"/>
      <c r="AG241" s="462"/>
      <c r="AH241" s="462"/>
      <c r="AI241" s="462"/>
      <c r="AJ241" s="33"/>
    </row>
    <row r="242" spans="1:36" hidden="1" outlineLevel="1" x14ac:dyDescent="0.25">
      <c r="A242" s="301"/>
      <c r="B242" s="300"/>
      <c r="C242" s="300"/>
      <c r="D242" s="300"/>
      <c r="E242" s="300"/>
      <c r="F242" s="300"/>
      <c r="G242" s="300"/>
      <c r="H242" s="300"/>
      <c r="I242" s="300"/>
      <c r="J242" s="300"/>
      <c r="K242" s="300"/>
      <c r="L242" s="300"/>
      <c r="M242" s="300"/>
      <c r="N242" s="300"/>
      <c r="O242" s="300"/>
      <c r="P242" s="300"/>
      <c r="Q242" s="300"/>
      <c r="R242" s="300"/>
      <c r="S242" s="300"/>
      <c r="T242" s="462"/>
      <c r="U242" s="462"/>
      <c r="V242" s="462"/>
      <c r="W242" s="462"/>
      <c r="X242" s="462"/>
      <c r="Y242" s="462"/>
      <c r="Z242" s="462"/>
      <c r="AA242" s="462"/>
      <c r="AB242" s="462"/>
      <c r="AC242" s="462"/>
      <c r="AD242" s="462"/>
      <c r="AE242" s="462"/>
      <c r="AF242" s="462"/>
      <c r="AG242" s="462"/>
      <c r="AH242" s="462"/>
      <c r="AI242" s="462"/>
      <c r="AJ242" s="33"/>
    </row>
    <row r="243" spans="1:36" hidden="1" outlineLevel="1" x14ac:dyDescent="0.25">
      <c r="A243" s="301" t="s">
        <v>555</v>
      </c>
      <c r="B243" s="300"/>
      <c r="C243" s="300"/>
      <c r="D243" s="300"/>
      <c r="E243" s="300"/>
      <c r="F243" s="300"/>
      <c r="G243" s="300"/>
      <c r="H243" s="300"/>
      <c r="I243" s="300"/>
      <c r="J243" s="300"/>
      <c r="K243" s="300"/>
      <c r="L243" s="300"/>
      <c r="M243" s="300"/>
      <c r="N243" s="300"/>
      <c r="O243" s="300"/>
      <c r="P243" s="300"/>
      <c r="Q243" s="300"/>
      <c r="R243" s="300"/>
      <c r="S243" s="300"/>
      <c r="T243" s="462"/>
      <c r="U243" s="462"/>
      <c r="V243" s="462"/>
      <c r="W243" s="462"/>
      <c r="X243" s="462"/>
      <c r="Y243" s="462"/>
      <c r="Z243" s="462"/>
      <c r="AA243" s="462"/>
      <c r="AB243" s="462"/>
      <c r="AC243" s="462"/>
      <c r="AD243" s="462"/>
      <c r="AE243" s="462"/>
      <c r="AF243" s="462"/>
      <c r="AG243" s="462"/>
      <c r="AH243" s="462"/>
      <c r="AI243" s="462"/>
      <c r="AJ243" s="33"/>
    </row>
    <row r="244" spans="1:36" hidden="1" outlineLevel="1" x14ac:dyDescent="0.25">
      <c r="A244" s="301" t="s">
        <v>556</v>
      </c>
      <c r="B244" s="300"/>
      <c r="C244" s="300"/>
      <c r="D244" s="300"/>
      <c r="E244" s="300"/>
      <c r="F244" s="300"/>
      <c r="G244" s="300"/>
      <c r="H244" s="300"/>
      <c r="I244" s="300"/>
      <c r="J244" s="300"/>
      <c r="K244" s="300"/>
      <c r="L244" s="300"/>
      <c r="M244" s="300"/>
      <c r="N244" s="300"/>
      <c r="O244" s="300"/>
      <c r="P244" s="300"/>
      <c r="Q244" s="300"/>
      <c r="R244" s="300"/>
      <c r="S244" s="300"/>
      <c r="T244" s="462"/>
      <c r="U244" s="462"/>
      <c r="V244" s="462"/>
      <c r="W244" s="462"/>
      <c r="X244" s="462"/>
      <c r="Y244" s="462"/>
      <c r="Z244" s="462"/>
      <c r="AA244" s="462"/>
      <c r="AB244" s="462"/>
      <c r="AC244" s="462"/>
      <c r="AD244" s="462"/>
      <c r="AE244" s="462"/>
      <c r="AF244" s="462"/>
      <c r="AG244" s="462"/>
      <c r="AH244" s="462"/>
      <c r="AI244" s="462"/>
      <c r="AJ244" s="33"/>
    </row>
    <row r="245" spans="1:36" hidden="1" outlineLevel="1" x14ac:dyDescent="0.25">
      <c r="A245" s="301"/>
      <c r="B245" s="300"/>
      <c r="C245" s="300"/>
      <c r="D245" s="300"/>
      <c r="E245" s="300"/>
      <c r="F245" s="300"/>
      <c r="G245" s="300"/>
      <c r="H245" s="300"/>
      <c r="I245" s="300"/>
      <c r="J245" s="300"/>
      <c r="K245" s="300"/>
      <c r="L245" s="300"/>
      <c r="M245" s="300"/>
      <c r="N245" s="300"/>
      <c r="O245" s="300"/>
      <c r="P245" s="300"/>
      <c r="Q245" s="300"/>
      <c r="R245" s="300"/>
      <c r="S245" s="300"/>
      <c r="T245" s="462"/>
      <c r="U245" s="462"/>
      <c r="V245" s="462"/>
      <c r="W245" s="462"/>
      <c r="X245" s="462"/>
      <c r="Y245" s="462"/>
      <c r="Z245" s="462"/>
      <c r="AA245" s="462"/>
      <c r="AB245" s="462"/>
      <c r="AC245" s="462"/>
      <c r="AD245" s="462"/>
      <c r="AE245" s="462"/>
      <c r="AF245" s="462"/>
      <c r="AG245" s="462"/>
      <c r="AH245" s="462"/>
      <c r="AI245" s="462"/>
      <c r="AJ245" s="33"/>
    </row>
    <row r="246" spans="1:36" hidden="1" outlineLevel="1" x14ac:dyDescent="0.25">
      <c r="A246" s="499" t="s">
        <v>567</v>
      </c>
      <c r="B246" s="300"/>
      <c r="C246" s="300"/>
      <c r="D246" s="300"/>
      <c r="E246" s="300"/>
      <c r="F246" s="300"/>
      <c r="G246" s="300"/>
      <c r="H246" s="300"/>
      <c r="I246" s="300"/>
      <c r="J246" s="300"/>
      <c r="K246" s="300"/>
      <c r="L246" s="300"/>
      <c r="M246" s="300"/>
      <c r="N246" s="300"/>
      <c r="O246" s="300"/>
      <c r="P246" s="300"/>
      <c r="Q246" s="300"/>
      <c r="R246" s="300"/>
      <c r="S246" s="300"/>
      <c r="T246" s="462"/>
      <c r="U246" s="462"/>
      <c r="V246" s="462"/>
      <c r="W246" s="462"/>
      <c r="X246" s="462"/>
      <c r="Y246" s="462"/>
      <c r="Z246" s="462"/>
      <c r="AA246" s="462"/>
      <c r="AB246" s="462"/>
      <c r="AC246" s="462"/>
      <c r="AD246" s="462"/>
      <c r="AE246" s="462"/>
      <c r="AF246" s="462"/>
      <c r="AG246" s="462"/>
      <c r="AH246" s="462"/>
      <c r="AI246" s="462"/>
      <c r="AJ246" s="33"/>
    </row>
    <row r="247" spans="1:36" hidden="1" outlineLevel="1" x14ac:dyDescent="0.25">
      <c r="A247" s="301"/>
      <c r="B247" s="300"/>
      <c r="C247" s="300"/>
      <c r="D247" s="300"/>
      <c r="E247" s="300"/>
      <c r="F247" s="300"/>
      <c r="G247" s="300"/>
      <c r="H247" s="300"/>
      <c r="I247" s="300"/>
      <c r="J247" s="300"/>
      <c r="K247" s="300"/>
      <c r="L247" s="300"/>
      <c r="M247" s="300"/>
      <c r="N247" s="300"/>
      <c r="O247" s="300"/>
      <c r="P247" s="300"/>
      <c r="Q247" s="300"/>
      <c r="R247" s="300"/>
      <c r="S247" s="300"/>
      <c r="T247" s="462"/>
      <c r="U247" s="462"/>
      <c r="V247" s="462"/>
      <c r="W247" s="462"/>
      <c r="X247" s="462"/>
      <c r="Y247" s="462"/>
      <c r="Z247" s="462"/>
      <c r="AA247" s="462"/>
      <c r="AB247" s="462"/>
      <c r="AC247" s="462"/>
      <c r="AD247" s="462"/>
      <c r="AE247" s="462"/>
      <c r="AF247" s="462"/>
      <c r="AG247" s="462"/>
      <c r="AH247" s="462"/>
      <c r="AI247" s="462"/>
      <c r="AJ247" s="33"/>
    </row>
    <row r="248" spans="1:36" hidden="1" outlineLevel="1" x14ac:dyDescent="0.25">
      <c r="A248" s="301" t="s">
        <v>557</v>
      </c>
      <c r="B248" s="300"/>
      <c r="C248" s="300"/>
      <c r="D248" s="300"/>
      <c r="E248" s="300"/>
      <c r="F248" s="300"/>
      <c r="G248" s="300"/>
      <c r="H248" s="300"/>
      <c r="I248" s="300"/>
      <c r="J248" s="300"/>
      <c r="K248" s="300"/>
      <c r="L248" s="300"/>
      <c r="M248" s="300"/>
      <c r="N248" s="300"/>
      <c r="O248" s="300"/>
      <c r="P248" s="300"/>
      <c r="Q248" s="300"/>
      <c r="R248" s="300"/>
      <c r="S248" s="300"/>
      <c r="T248" s="462"/>
      <c r="U248" s="462"/>
      <c r="V248" s="462"/>
      <c r="W248" s="462"/>
      <c r="X248" s="462"/>
      <c r="Y248" s="462"/>
      <c r="Z248" s="462"/>
      <c r="AA248" s="462"/>
      <c r="AB248" s="462"/>
      <c r="AC248" s="462"/>
      <c r="AD248" s="462"/>
      <c r="AE248" s="462"/>
      <c r="AF248" s="462"/>
      <c r="AG248" s="462"/>
      <c r="AH248" s="462"/>
      <c r="AI248" s="462"/>
      <c r="AJ248" s="33"/>
    </row>
    <row r="249" spans="1:36" hidden="1" outlineLevel="1" x14ac:dyDescent="0.25">
      <c r="A249" s="301" t="s">
        <v>558</v>
      </c>
      <c r="B249" s="300"/>
      <c r="C249" s="300"/>
      <c r="D249" s="300"/>
      <c r="E249" s="300"/>
      <c r="F249" s="300"/>
      <c r="G249" s="300"/>
      <c r="H249" s="300"/>
      <c r="I249" s="300"/>
      <c r="J249" s="300"/>
      <c r="K249" s="300"/>
      <c r="L249" s="300"/>
      <c r="M249" s="300"/>
      <c r="N249" s="300"/>
      <c r="O249" s="300"/>
      <c r="P249" s="300"/>
      <c r="Q249" s="300"/>
      <c r="R249" s="300"/>
      <c r="S249" s="300"/>
      <c r="T249" s="462"/>
      <c r="U249" s="462"/>
      <c r="V249" s="462"/>
      <c r="W249" s="462"/>
      <c r="X249" s="462"/>
      <c r="Y249" s="462"/>
      <c r="Z249" s="462"/>
      <c r="AA249" s="462"/>
      <c r="AB249" s="462"/>
      <c r="AC249" s="462"/>
      <c r="AD249" s="462"/>
      <c r="AE249" s="462"/>
      <c r="AF249" s="462"/>
      <c r="AG249" s="462"/>
      <c r="AH249" s="462"/>
      <c r="AI249" s="462"/>
      <c r="AJ249" s="33"/>
    </row>
    <row r="250" spans="1:36" hidden="1" outlineLevel="1" x14ac:dyDescent="0.25">
      <c r="A250" s="301"/>
      <c r="B250" s="300"/>
      <c r="C250" s="300"/>
      <c r="D250" s="300"/>
      <c r="E250" s="300"/>
      <c r="F250" s="300"/>
      <c r="G250" s="300"/>
      <c r="H250" s="300"/>
      <c r="I250" s="300"/>
      <c r="J250" s="300"/>
      <c r="K250" s="300"/>
      <c r="L250" s="300"/>
      <c r="M250" s="300"/>
      <c r="N250" s="300"/>
      <c r="O250" s="300"/>
      <c r="P250" s="300"/>
      <c r="Q250" s="300"/>
      <c r="R250" s="300"/>
      <c r="S250" s="300"/>
      <c r="T250" s="462"/>
      <c r="U250" s="462"/>
      <c r="V250" s="462"/>
      <c r="W250" s="462"/>
      <c r="X250" s="462"/>
      <c r="Y250" s="462"/>
      <c r="Z250" s="462"/>
      <c r="AA250" s="462"/>
      <c r="AB250" s="462"/>
      <c r="AC250" s="462"/>
      <c r="AD250" s="462"/>
      <c r="AE250" s="462"/>
      <c r="AF250" s="462"/>
      <c r="AG250" s="462"/>
      <c r="AH250" s="462"/>
      <c r="AI250" s="462"/>
      <c r="AJ250" s="33"/>
    </row>
    <row r="251" spans="1:36" hidden="1" outlineLevel="1" x14ac:dyDescent="0.25">
      <c r="A251" s="301"/>
      <c r="B251" s="300"/>
      <c r="C251" s="300"/>
      <c r="D251" s="300"/>
      <c r="E251" s="300"/>
      <c r="F251" s="300"/>
      <c r="G251" s="300"/>
      <c r="H251" s="300"/>
      <c r="I251" s="300"/>
      <c r="J251" s="300"/>
      <c r="K251" s="300"/>
      <c r="L251" s="300"/>
      <c r="M251" s="300"/>
      <c r="N251" s="300"/>
      <c r="O251" s="300"/>
      <c r="P251" s="300"/>
      <c r="Q251" s="300"/>
      <c r="R251" s="300"/>
      <c r="S251" s="300"/>
      <c r="T251" s="462"/>
      <c r="U251" s="462"/>
      <c r="V251" s="462"/>
      <c r="W251" s="462"/>
      <c r="X251" s="462"/>
      <c r="Y251" s="462"/>
      <c r="Z251" s="462"/>
      <c r="AA251" s="462"/>
      <c r="AB251" s="462"/>
      <c r="AC251" s="462"/>
      <c r="AD251" s="462"/>
      <c r="AE251" s="462"/>
      <c r="AF251" s="462"/>
      <c r="AG251" s="462"/>
      <c r="AH251" s="462"/>
      <c r="AI251" s="462"/>
      <c r="AJ251" s="33"/>
    </row>
    <row r="252" spans="1:36" hidden="1" outlineLevel="1" x14ac:dyDescent="0.25">
      <c r="A252" s="301"/>
      <c r="B252" s="356"/>
      <c r="C252" s="300"/>
      <c r="D252" s="300"/>
      <c r="E252" s="300"/>
      <c r="F252" s="300"/>
      <c r="G252" s="300"/>
      <c r="H252" s="300"/>
      <c r="I252" s="300"/>
      <c r="J252" s="300"/>
      <c r="K252" s="300"/>
      <c r="L252" s="300"/>
      <c r="M252" s="300"/>
      <c r="N252" s="300"/>
      <c r="O252" s="300"/>
      <c r="P252" s="300"/>
      <c r="Q252" s="300"/>
      <c r="R252" s="300"/>
      <c r="S252" s="300"/>
      <c r="T252" s="462"/>
      <c r="U252" s="462"/>
      <c r="V252" s="462"/>
      <c r="W252" s="462"/>
      <c r="X252" s="462"/>
      <c r="Y252" s="462"/>
      <c r="Z252" s="462"/>
      <c r="AA252" s="462"/>
      <c r="AB252" s="462"/>
      <c r="AC252" s="462"/>
      <c r="AD252" s="462"/>
      <c r="AE252" s="462"/>
      <c r="AF252" s="462"/>
      <c r="AG252" s="462"/>
      <c r="AH252" s="462"/>
      <c r="AI252" s="462"/>
      <c r="AJ252" s="33"/>
    </row>
    <row r="253" spans="1:36" hidden="1" outlineLevel="1" x14ac:dyDescent="0.25">
      <c r="A253" s="301"/>
      <c r="B253" s="300"/>
      <c r="C253" s="300"/>
      <c r="D253" s="300"/>
      <c r="E253" s="300"/>
      <c r="F253" s="300"/>
      <c r="G253" s="300"/>
      <c r="H253" s="300"/>
      <c r="I253" s="300"/>
      <c r="J253" s="300"/>
      <c r="K253" s="300"/>
      <c r="L253" s="300"/>
      <c r="M253" s="300"/>
      <c r="N253" s="300"/>
      <c r="O253" s="300"/>
      <c r="P253" s="300"/>
      <c r="Q253" s="300"/>
      <c r="R253" s="300"/>
      <c r="S253" s="300"/>
      <c r="T253" s="462"/>
      <c r="U253" s="462"/>
      <c r="V253" s="462"/>
      <c r="W253" s="462"/>
      <c r="X253" s="462"/>
      <c r="Y253" s="462"/>
      <c r="Z253" s="462"/>
      <c r="AA253" s="462"/>
      <c r="AB253" s="462"/>
      <c r="AC253" s="462"/>
      <c r="AD253" s="462"/>
      <c r="AE253" s="462"/>
      <c r="AF253" s="462"/>
      <c r="AG253" s="462"/>
      <c r="AH253" s="462"/>
      <c r="AI253" s="462"/>
      <c r="AJ253" s="33"/>
    </row>
    <row r="254" spans="1:36" hidden="1" outlineLevel="1" x14ac:dyDescent="0.25">
      <c r="A254" s="301"/>
      <c r="B254" s="300"/>
      <c r="C254" s="300"/>
      <c r="D254" s="300"/>
      <c r="E254" s="300"/>
      <c r="F254" s="300"/>
      <c r="G254" s="300"/>
      <c r="H254" s="300"/>
      <c r="I254" s="300"/>
      <c r="J254" s="300"/>
      <c r="K254" s="300"/>
      <c r="L254" s="300"/>
      <c r="M254" s="300"/>
      <c r="N254" s="300"/>
      <c r="O254" s="300"/>
      <c r="P254" s="300"/>
      <c r="Q254" s="300"/>
      <c r="R254" s="300"/>
      <c r="S254" s="300"/>
      <c r="T254" s="462"/>
      <c r="U254" s="462"/>
      <c r="V254" s="462"/>
      <c r="W254" s="462"/>
      <c r="X254" s="462"/>
      <c r="Y254" s="462"/>
      <c r="Z254" s="462"/>
      <c r="AA254" s="462"/>
      <c r="AB254" s="462"/>
      <c r="AC254" s="462"/>
      <c r="AD254" s="462"/>
      <c r="AE254" s="462"/>
      <c r="AF254" s="462"/>
      <c r="AG254" s="462"/>
      <c r="AH254" s="462"/>
      <c r="AI254" s="462"/>
      <c r="AJ254" s="33"/>
    </row>
    <row r="255" spans="1:36" hidden="1" outlineLevel="1" x14ac:dyDescent="0.25">
      <c r="A255" s="301"/>
      <c r="B255" s="300"/>
      <c r="C255" s="300"/>
      <c r="D255" s="300"/>
      <c r="E255" s="300"/>
      <c r="F255" s="300"/>
      <c r="G255" s="300"/>
      <c r="H255" s="300"/>
      <c r="I255" s="300"/>
      <c r="J255" s="300"/>
      <c r="K255" s="300"/>
      <c r="L255" s="300"/>
      <c r="M255" s="300"/>
      <c r="N255" s="300"/>
      <c r="O255" s="300"/>
      <c r="P255" s="300"/>
      <c r="Q255" s="300"/>
      <c r="R255" s="300"/>
      <c r="S255" s="300"/>
      <c r="T255" s="462"/>
      <c r="U255" s="462"/>
      <c r="V255" s="462"/>
      <c r="W255" s="462"/>
      <c r="X255" s="462"/>
      <c r="Y255" s="462"/>
      <c r="Z255" s="462"/>
      <c r="AA255" s="462"/>
      <c r="AB255" s="462"/>
      <c r="AC255" s="462"/>
      <c r="AD255" s="462"/>
      <c r="AE255" s="462"/>
      <c r="AF255" s="462"/>
      <c r="AG255" s="462"/>
      <c r="AH255" s="462"/>
      <c r="AI255" s="462"/>
      <c r="AJ255" s="33"/>
    </row>
    <row r="256" spans="1:36" hidden="1" outlineLevel="1" x14ac:dyDescent="0.25">
      <c r="A256" s="301"/>
      <c r="B256" s="300"/>
      <c r="C256" s="300"/>
      <c r="D256" s="300"/>
      <c r="E256" s="300"/>
      <c r="F256" s="300"/>
      <c r="G256" s="300"/>
      <c r="H256" s="300"/>
      <c r="I256" s="300"/>
      <c r="J256" s="300"/>
      <c r="K256" s="300"/>
      <c r="L256" s="300"/>
      <c r="M256" s="300"/>
      <c r="N256" s="300"/>
      <c r="O256" s="300"/>
      <c r="P256" s="300"/>
      <c r="Q256" s="300"/>
      <c r="R256" s="300"/>
      <c r="S256" s="300"/>
      <c r="T256" s="462"/>
      <c r="U256" s="462"/>
      <c r="V256" s="462"/>
      <c r="W256" s="462"/>
      <c r="X256" s="462"/>
      <c r="Y256" s="462"/>
      <c r="Z256" s="462"/>
      <c r="AA256" s="462"/>
      <c r="AB256" s="462"/>
      <c r="AC256" s="462"/>
      <c r="AD256" s="462"/>
      <c r="AE256" s="462"/>
      <c r="AF256" s="462"/>
      <c r="AG256" s="462"/>
      <c r="AH256" s="462"/>
      <c r="AI256" s="462"/>
      <c r="AJ256" s="33"/>
    </row>
    <row r="257" spans="1:36" hidden="1" outlineLevel="1" x14ac:dyDescent="0.25">
      <c r="A257" s="301"/>
      <c r="B257" s="300"/>
      <c r="C257" s="300"/>
      <c r="D257" s="300"/>
      <c r="E257" s="300"/>
      <c r="F257" s="300"/>
      <c r="G257" s="300"/>
      <c r="H257" s="300"/>
      <c r="I257" s="300"/>
      <c r="J257" s="300"/>
      <c r="K257" s="300"/>
      <c r="L257" s="300"/>
      <c r="M257" s="300"/>
      <c r="N257" s="300"/>
      <c r="O257" s="300"/>
      <c r="P257" s="300"/>
      <c r="Q257" s="300"/>
      <c r="R257" s="300"/>
      <c r="S257" s="300"/>
      <c r="T257" s="462"/>
      <c r="U257" s="462"/>
      <c r="V257" s="462"/>
      <c r="W257" s="462"/>
      <c r="X257" s="462"/>
      <c r="Y257" s="462"/>
      <c r="Z257" s="462"/>
      <c r="AA257" s="462"/>
      <c r="AB257" s="462"/>
      <c r="AC257" s="462"/>
      <c r="AD257" s="462"/>
      <c r="AE257" s="462"/>
      <c r="AF257" s="462"/>
      <c r="AG257" s="462"/>
      <c r="AH257" s="462"/>
      <c r="AI257" s="462"/>
      <c r="AJ257" s="33"/>
    </row>
    <row r="258" spans="1:36" hidden="1" outlineLevel="1" x14ac:dyDescent="0.25">
      <c r="A258" s="301" t="s">
        <v>572</v>
      </c>
      <c r="B258" s="300" t="s">
        <v>571</v>
      </c>
      <c r="C258" s="300"/>
      <c r="D258" s="300"/>
      <c r="E258" s="300"/>
      <c r="F258" s="300"/>
      <c r="G258" s="300"/>
      <c r="H258" s="300"/>
      <c r="I258" s="300"/>
      <c r="J258" s="300"/>
      <c r="K258" s="300"/>
      <c r="L258" s="300"/>
      <c r="M258" s="300"/>
      <c r="N258" s="300"/>
      <c r="O258" s="300"/>
      <c r="P258" s="300"/>
      <c r="Q258" s="300"/>
      <c r="R258" s="300"/>
      <c r="S258" s="300"/>
      <c r="T258" s="462"/>
      <c r="U258" s="462"/>
      <c r="V258" s="462"/>
      <c r="W258" s="462"/>
      <c r="X258" s="462"/>
      <c r="Y258" s="462"/>
      <c r="Z258" s="462"/>
      <c r="AA258" s="462"/>
      <c r="AB258" s="462"/>
      <c r="AC258" s="462"/>
      <c r="AD258" s="462"/>
      <c r="AE258" s="462"/>
      <c r="AF258" s="462"/>
      <c r="AG258" s="462"/>
      <c r="AH258" s="462"/>
      <c r="AI258" s="462"/>
      <c r="AJ258" s="33"/>
    </row>
    <row r="259" spans="1:36" hidden="1" outlineLevel="1" x14ac:dyDescent="0.25">
      <c r="A259" s="501" t="s">
        <v>575</v>
      </c>
      <c r="B259" s="300" t="s">
        <v>576</v>
      </c>
      <c r="C259" s="300"/>
      <c r="D259" s="300"/>
      <c r="E259" s="300"/>
      <c r="F259" s="300"/>
      <c r="G259" s="300"/>
      <c r="H259" s="300"/>
      <c r="I259" s="300"/>
      <c r="J259" s="300"/>
      <c r="K259" s="300"/>
      <c r="L259" s="300"/>
      <c r="M259" s="300"/>
      <c r="N259" s="300"/>
      <c r="O259" s="300"/>
      <c r="P259" s="300"/>
      <c r="Q259" s="300"/>
      <c r="R259" s="300"/>
      <c r="S259" s="300"/>
      <c r="T259" s="462"/>
      <c r="U259" s="462"/>
      <c r="V259" s="462"/>
      <c r="W259" s="462"/>
      <c r="X259" s="462"/>
      <c r="Y259" s="462"/>
      <c r="Z259" s="462"/>
      <c r="AA259" s="462"/>
      <c r="AB259" s="462"/>
      <c r="AC259" s="462"/>
      <c r="AD259" s="462"/>
      <c r="AE259" s="462"/>
      <c r="AF259" s="462"/>
      <c r="AG259" s="462"/>
      <c r="AH259" s="462"/>
      <c r="AI259" s="462"/>
      <c r="AJ259" s="33"/>
    </row>
    <row r="260" spans="1:36" hidden="1" outlineLevel="1" x14ac:dyDescent="0.25">
      <c r="A260" s="502" t="s">
        <v>574</v>
      </c>
      <c r="B260" s="230" t="s">
        <v>573</v>
      </c>
      <c r="C260" s="300"/>
      <c r="D260" s="300"/>
      <c r="E260" s="300"/>
      <c r="F260" s="300"/>
      <c r="G260" s="300"/>
      <c r="H260" s="300"/>
      <c r="I260" s="300"/>
      <c r="J260" s="300"/>
      <c r="K260" s="300"/>
      <c r="L260" s="300"/>
      <c r="M260" s="300"/>
      <c r="N260" s="300"/>
      <c r="O260" s="300"/>
      <c r="P260" s="300"/>
      <c r="Q260" s="300"/>
      <c r="R260" s="300"/>
      <c r="S260" s="300"/>
      <c r="T260" s="462"/>
      <c r="U260" s="462"/>
      <c r="V260" s="462"/>
      <c r="W260" s="462"/>
      <c r="X260" s="462"/>
      <c r="Y260" s="462"/>
      <c r="Z260" s="462"/>
      <c r="AA260" s="462"/>
      <c r="AB260" s="462"/>
      <c r="AC260" s="462"/>
      <c r="AD260" s="462"/>
      <c r="AE260" s="462"/>
      <c r="AF260" s="462"/>
      <c r="AG260" s="462"/>
      <c r="AH260" s="462"/>
      <c r="AI260" s="462"/>
      <c r="AJ260" s="33"/>
    </row>
    <row r="261" spans="1:36" hidden="1" outlineLevel="1" x14ac:dyDescent="0.25">
      <c r="A261" s="365" t="s">
        <v>570</v>
      </c>
      <c r="B261" s="300"/>
      <c r="C261" s="300"/>
      <c r="D261" s="300"/>
      <c r="E261" s="300"/>
      <c r="F261" s="300"/>
      <c r="G261" s="300"/>
      <c r="H261" s="300"/>
      <c r="I261" s="300"/>
      <c r="J261" s="300"/>
      <c r="K261" s="300"/>
      <c r="L261" s="300"/>
      <c r="M261" s="300"/>
      <c r="N261" s="300"/>
      <c r="O261" s="300"/>
      <c r="P261" s="300"/>
      <c r="Q261" s="300"/>
      <c r="R261" s="300"/>
      <c r="S261" s="300"/>
      <c r="T261" s="462"/>
      <c r="U261" s="462"/>
      <c r="V261" s="462"/>
      <c r="W261" s="462"/>
      <c r="X261" s="462"/>
      <c r="Y261" s="462"/>
      <c r="Z261" s="462"/>
      <c r="AA261" s="462"/>
      <c r="AB261" s="462"/>
      <c r="AC261" s="462"/>
      <c r="AD261" s="462"/>
      <c r="AE261" s="462"/>
      <c r="AF261" s="462"/>
      <c r="AG261" s="462"/>
      <c r="AH261" s="462"/>
      <c r="AI261" s="462"/>
      <c r="AJ261" s="33"/>
    </row>
    <row r="262" spans="1:36" hidden="1" outlineLevel="1" x14ac:dyDescent="0.25">
      <c r="A262" s="301"/>
      <c r="B262" s="300"/>
      <c r="C262" s="300"/>
      <c r="D262" s="300"/>
      <c r="E262" s="300"/>
      <c r="F262" s="300"/>
      <c r="G262" s="300"/>
      <c r="H262" s="300"/>
      <c r="I262" s="300"/>
      <c r="J262" s="300"/>
      <c r="K262" s="300"/>
      <c r="L262" s="300"/>
      <c r="M262" s="300"/>
      <c r="N262" s="300"/>
      <c r="O262" s="300"/>
      <c r="P262" s="300"/>
      <c r="Q262" s="300"/>
      <c r="R262" s="300"/>
      <c r="S262" s="300"/>
      <c r="T262" s="462"/>
      <c r="U262" s="462"/>
      <c r="V262" s="462"/>
      <c r="W262" s="462"/>
      <c r="X262" s="462"/>
      <c r="Y262" s="462"/>
      <c r="Z262" s="462"/>
      <c r="AA262" s="462"/>
      <c r="AB262" s="462"/>
      <c r="AC262" s="462"/>
      <c r="AD262" s="462"/>
      <c r="AE262" s="462"/>
      <c r="AF262" s="462"/>
      <c r="AG262" s="462"/>
      <c r="AH262" s="462"/>
      <c r="AI262" s="462"/>
      <c r="AJ262" s="33"/>
    </row>
    <row r="263" spans="1:36" hidden="1" outlineLevel="1" x14ac:dyDescent="0.25">
      <c r="A263" s="503" t="s">
        <v>577</v>
      </c>
      <c r="B263" s="300"/>
      <c r="C263" s="300"/>
      <c r="D263" s="300"/>
      <c r="E263" s="300"/>
      <c r="F263" s="300"/>
      <c r="G263" s="300"/>
      <c r="H263" s="300"/>
      <c r="I263" s="300"/>
      <c r="J263" s="300"/>
      <c r="K263" s="300"/>
      <c r="L263" s="300"/>
      <c r="M263" s="300"/>
      <c r="N263" s="300"/>
      <c r="O263" s="300"/>
      <c r="P263" s="300"/>
      <c r="Q263" s="300"/>
      <c r="R263" s="300"/>
      <c r="S263" s="300"/>
      <c r="T263" s="462"/>
      <c r="U263" s="462"/>
      <c r="V263" s="462"/>
      <c r="W263" s="462"/>
      <c r="X263" s="462"/>
      <c r="Y263" s="462"/>
      <c r="Z263" s="462"/>
      <c r="AA263" s="462"/>
      <c r="AB263" s="462"/>
      <c r="AC263" s="462"/>
      <c r="AD263" s="462"/>
      <c r="AE263" s="462"/>
      <c r="AF263" s="462"/>
      <c r="AG263" s="462"/>
      <c r="AH263" s="462"/>
      <c r="AI263" s="462"/>
      <c r="AJ263" s="33"/>
    </row>
    <row r="264" spans="1:36" hidden="1" outlineLevel="1" x14ac:dyDescent="0.25">
      <c r="A264" s="301"/>
      <c r="B264" s="300"/>
      <c r="C264" s="300"/>
      <c r="D264" s="300"/>
      <c r="E264" s="300"/>
      <c r="F264" s="300"/>
      <c r="G264" s="300"/>
      <c r="H264" s="300"/>
      <c r="I264" s="300"/>
      <c r="J264" s="300"/>
      <c r="K264" s="300"/>
      <c r="L264" s="300"/>
      <c r="M264" s="300"/>
      <c r="N264" s="300"/>
      <c r="O264" s="300"/>
      <c r="P264" s="300"/>
      <c r="Q264" s="300"/>
      <c r="R264" s="300"/>
      <c r="S264" s="300"/>
      <c r="T264" s="462"/>
      <c r="U264" s="462"/>
      <c r="V264" s="462"/>
      <c r="W264" s="462"/>
      <c r="X264" s="462"/>
      <c r="Y264" s="462"/>
      <c r="Z264" s="462"/>
      <c r="AA264" s="462"/>
      <c r="AB264" s="462"/>
      <c r="AC264" s="462"/>
      <c r="AD264" s="462"/>
      <c r="AE264" s="462"/>
      <c r="AF264" s="462"/>
      <c r="AG264" s="462"/>
      <c r="AH264" s="462"/>
      <c r="AI264" s="462"/>
      <c r="AJ264" s="33"/>
    </row>
    <row r="265" spans="1:36" hidden="1" outlineLevel="1" x14ac:dyDescent="0.25">
      <c r="A265" s="504" t="s">
        <v>581</v>
      </c>
      <c r="B265" s="292"/>
      <c r="C265" s="292"/>
      <c r="D265" s="292"/>
      <c r="E265" s="292"/>
      <c r="F265" s="292"/>
      <c r="G265" s="292"/>
      <c r="H265" s="292"/>
      <c r="I265" s="292"/>
      <c r="J265" s="292"/>
      <c r="K265" s="292"/>
      <c r="L265" s="292"/>
      <c r="M265" s="292"/>
      <c r="N265" s="292"/>
      <c r="O265" s="300"/>
      <c r="P265" s="300"/>
      <c r="Q265" s="300"/>
      <c r="R265" s="300"/>
      <c r="S265" s="300"/>
      <c r="T265" s="462"/>
      <c r="U265" s="462"/>
      <c r="V265" s="462"/>
      <c r="W265" s="462"/>
      <c r="X265" s="462"/>
      <c r="Y265" s="462"/>
      <c r="Z265" s="462"/>
      <c r="AA265" s="462"/>
      <c r="AB265" s="462"/>
      <c r="AC265" s="462"/>
      <c r="AD265" s="462"/>
      <c r="AE265" s="462"/>
      <c r="AF265" s="462"/>
      <c r="AG265" s="462"/>
      <c r="AH265" s="462"/>
      <c r="AI265" s="462"/>
      <c r="AJ265" s="33"/>
    </row>
    <row r="266" spans="1:36" hidden="1" outlineLevel="1" x14ac:dyDescent="0.25">
      <c r="A266" s="504" t="s">
        <v>578</v>
      </c>
      <c r="B266" s="292"/>
      <c r="C266" s="292"/>
      <c r="D266" s="292"/>
      <c r="E266" s="292"/>
      <c r="F266" s="292"/>
      <c r="G266" s="292"/>
      <c r="H266" s="292"/>
      <c r="I266" s="292"/>
      <c r="J266" s="292"/>
      <c r="K266" s="292"/>
      <c r="L266" s="292"/>
      <c r="M266" s="292"/>
      <c r="N266" s="292"/>
      <c r="O266" s="300"/>
      <c r="P266" s="300"/>
      <c r="Q266" s="300"/>
      <c r="R266" s="300"/>
      <c r="S266" s="300"/>
      <c r="T266" s="462"/>
      <c r="U266" s="462"/>
      <c r="V266" s="462"/>
      <c r="W266" s="462"/>
      <c r="X266" s="462"/>
      <c r="Y266" s="462"/>
      <c r="Z266" s="462"/>
      <c r="AA266" s="462"/>
      <c r="AB266" s="462"/>
      <c r="AC266" s="462"/>
      <c r="AD266" s="462"/>
      <c r="AE266" s="462"/>
      <c r="AF266" s="462"/>
      <c r="AG266" s="462"/>
      <c r="AH266" s="462"/>
      <c r="AI266" s="462"/>
      <c r="AJ266" s="33"/>
    </row>
    <row r="267" spans="1:36" hidden="1" outlineLevel="1" x14ac:dyDescent="0.25">
      <c r="A267" s="503" t="s">
        <v>579</v>
      </c>
      <c r="B267" s="292"/>
      <c r="C267" s="292"/>
      <c r="D267" s="292"/>
      <c r="E267" s="292"/>
      <c r="F267" s="292"/>
      <c r="G267" s="292"/>
      <c r="H267" s="292"/>
      <c r="I267" s="292"/>
      <c r="J267" s="292"/>
      <c r="K267" s="292"/>
      <c r="L267" s="292"/>
      <c r="M267" s="292"/>
      <c r="N267" s="292"/>
      <c r="O267" s="300"/>
      <c r="P267" s="300"/>
      <c r="Q267" s="300"/>
      <c r="R267" s="300"/>
      <c r="S267" s="300"/>
      <c r="T267" s="462"/>
      <c r="U267" s="462"/>
      <c r="V267" s="462"/>
      <c r="W267" s="462"/>
      <c r="X267" s="462"/>
      <c r="Y267" s="462"/>
      <c r="Z267" s="462"/>
      <c r="AA267" s="462"/>
      <c r="AB267" s="462"/>
      <c r="AC267" s="462"/>
      <c r="AD267" s="462"/>
      <c r="AE267" s="462"/>
      <c r="AF267" s="462"/>
      <c r="AG267" s="462"/>
      <c r="AH267" s="462"/>
      <c r="AI267" s="462"/>
      <c r="AJ267" s="33"/>
    </row>
    <row r="268" spans="1:36" hidden="1" outlineLevel="1" x14ac:dyDescent="0.25">
      <c r="A268" s="503" t="s">
        <v>580</v>
      </c>
      <c r="B268" s="292"/>
      <c r="C268" s="292"/>
      <c r="D268" s="292"/>
      <c r="E268" s="292"/>
      <c r="F268" s="292"/>
      <c r="G268" s="292"/>
      <c r="H268" s="292"/>
      <c r="I268" s="292"/>
      <c r="J268" s="292"/>
      <c r="K268" s="292"/>
      <c r="L268" s="292"/>
      <c r="M268" s="292"/>
      <c r="N268" s="292"/>
      <c r="O268" s="300"/>
      <c r="P268" s="300"/>
      <c r="Q268" s="300"/>
      <c r="R268" s="300"/>
      <c r="S268" s="300"/>
      <c r="T268" s="462"/>
      <c r="U268" s="462"/>
      <c r="V268" s="462"/>
      <c r="W268" s="462"/>
      <c r="X268" s="462"/>
      <c r="Y268" s="462"/>
      <c r="Z268" s="462"/>
      <c r="AA268" s="462"/>
      <c r="AB268" s="462"/>
      <c r="AC268" s="462"/>
      <c r="AD268" s="462"/>
      <c r="AE268" s="462"/>
      <c r="AF268" s="462"/>
      <c r="AG268" s="462"/>
      <c r="AH268" s="462"/>
      <c r="AI268" s="462"/>
      <c r="AJ268" s="33"/>
    </row>
    <row r="269" spans="1:36" hidden="1" outlineLevel="1" x14ac:dyDescent="0.25">
      <c r="A269" s="301"/>
      <c r="B269" s="300"/>
      <c r="C269" s="300"/>
      <c r="D269" s="300"/>
      <c r="E269" s="300"/>
      <c r="F269" s="300"/>
      <c r="G269" s="300"/>
      <c r="H269" s="300"/>
      <c r="I269" s="300"/>
      <c r="J269" s="300"/>
      <c r="K269" s="300"/>
      <c r="L269" s="300"/>
      <c r="M269" s="300"/>
      <c r="N269" s="300"/>
      <c r="O269" s="300"/>
      <c r="P269" s="300"/>
      <c r="Q269" s="300"/>
      <c r="R269" s="300"/>
      <c r="S269" s="300"/>
      <c r="T269" s="462"/>
      <c r="U269" s="462"/>
      <c r="V269" s="462"/>
      <c r="W269" s="462"/>
      <c r="X269" s="462"/>
      <c r="Y269" s="462"/>
      <c r="Z269" s="462"/>
      <c r="AA269" s="462"/>
      <c r="AB269" s="462"/>
      <c r="AC269" s="462"/>
      <c r="AD269" s="462"/>
      <c r="AE269" s="462"/>
      <c r="AF269" s="462"/>
      <c r="AG269" s="462"/>
      <c r="AH269" s="462"/>
      <c r="AI269" s="462"/>
      <c r="AJ269" s="33"/>
    </row>
    <row r="270" spans="1:36" hidden="1" outlineLevel="1" x14ac:dyDescent="0.25">
      <c r="A270" s="461"/>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c r="AA270" s="462"/>
      <c r="AB270" s="462"/>
      <c r="AC270" s="462"/>
      <c r="AD270" s="462"/>
      <c r="AE270" s="462"/>
      <c r="AF270" s="462"/>
      <c r="AG270" s="462"/>
      <c r="AH270" s="462"/>
      <c r="AI270" s="462"/>
      <c r="AJ270" s="33"/>
    </row>
    <row r="271" spans="1:36" hidden="1" outlineLevel="1" x14ac:dyDescent="0.25">
      <c r="A271" s="461"/>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c r="AA271" s="462"/>
      <c r="AB271" s="462"/>
      <c r="AC271" s="462"/>
      <c r="AD271" s="462"/>
      <c r="AE271" s="462"/>
      <c r="AF271" s="462"/>
      <c r="AG271" s="462"/>
      <c r="AH271" s="462"/>
      <c r="AI271" s="462"/>
      <c r="AJ271" s="33"/>
    </row>
    <row r="272" spans="1:36" collapsed="1" x14ac:dyDescent="0.25">
      <c r="A272" s="461"/>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c r="AA272" s="462"/>
      <c r="AB272" s="462"/>
      <c r="AC272" s="462"/>
      <c r="AD272" s="462"/>
      <c r="AE272" s="462"/>
      <c r="AF272" s="462"/>
      <c r="AG272" s="462"/>
      <c r="AH272" s="462"/>
      <c r="AI272" s="462"/>
      <c r="AJ272" s="33"/>
    </row>
    <row r="273" spans="1:36" x14ac:dyDescent="0.25">
      <c r="A273" s="461"/>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c r="AA273" s="462"/>
      <c r="AB273" s="462"/>
      <c r="AC273" s="462"/>
      <c r="AD273" s="462"/>
      <c r="AE273" s="462"/>
      <c r="AF273" s="462"/>
      <c r="AG273" s="462"/>
      <c r="AH273" s="462"/>
      <c r="AI273" s="462"/>
      <c r="AJ273" s="33"/>
    </row>
    <row r="274" spans="1:36" x14ac:dyDescent="0.25">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462"/>
      <c r="AI274" s="462"/>
      <c r="AJ274" s="462"/>
    </row>
  </sheetData>
  <customSheetViews>
    <customSheetView guid="{A6782FE9-B685-414A-AE7C-88DCECE46F98}" showGridLines="0">
      <pane ySplit="1" topLeftCell="A11" activePane="bottomLeft" state="frozen"/>
      <selection pane="bottomLeft" activeCell="C22" sqref="C22"/>
    </customSheetView>
    <customSheetView guid="{B3CC6716-B0D5-47EF-8E63-31BFB5BD2D58}" showGridLines="0" fitToPage="1" hiddenRows="1">
      <pane ySplit="1" topLeftCell="A7" activePane="bottomLeft" state="frozen"/>
      <selection pane="bottomLeft"/>
      <pageMargins left="0.7" right="0.7" top="0.75" bottom="0.75" header="0.3" footer="0.3"/>
      <pageSetup paperSize="9" scale="36" orientation="portrait" r:id="rId1"/>
    </customSheetView>
  </customSheetViews>
  <mergeCells count="18">
    <mergeCell ref="N179:P179"/>
    <mergeCell ref="H62:I62"/>
    <mergeCell ref="H60:I60"/>
    <mergeCell ref="H61:I61"/>
    <mergeCell ref="H63:I63"/>
    <mergeCell ref="H64:I64"/>
    <mergeCell ref="L62:M62"/>
    <mergeCell ref="E150:F150"/>
    <mergeCell ref="F180:G180"/>
    <mergeCell ref="F201:G201"/>
    <mergeCell ref="A212:E212"/>
    <mergeCell ref="A213:E213"/>
    <mergeCell ref="B69:G69"/>
    <mergeCell ref="B2:I2"/>
    <mergeCell ref="D35:D38"/>
    <mergeCell ref="D41:D44"/>
    <mergeCell ref="D47:D50"/>
    <mergeCell ref="D53:D56"/>
  </mergeCells>
  <hyperlinks>
    <hyperlink ref="D68" r:id="rId2" xr:uid="{00000000-0004-0000-1800-000000000000}"/>
  </hyperlinks>
  <pageMargins left="0.7" right="0.7" top="0.75" bottom="0.75" header="0.3" footer="0.3"/>
  <pageSetup paperSize="9" scale="36"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10">
    <tabColor theme="2" tint="-0.499984740745262"/>
    <pageSetUpPr fitToPage="1"/>
  </sheetPr>
  <dimension ref="A1:AJ237"/>
  <sheetViews>
    <sheetView workbookViewId="0"/>
  </sheetViews>
  <sheetFormatPr baseColWidth="10" defaultColWidth="9.109375" defaultRowHeight="13.2" outlineLevelRow="1" outlineLevelCol="1" x14ac:dyDescent="0.25"/>
  <cols>
    <col min="1" max="1" width="9.109375" style="3"/>
    <col min="2" max="2" width="15.21875" style="3" customWidth="1"/>
    <col min="3" max="3" width="23.5546875" style="3" customWidth="1"/>
    <col min="4" max="4" width="11.21875" style="3" customWidth="1"/>
    <col min="5" max="5" width="11.77734375" style="3" customWidth="1"/>
    <col min="6" max="6" width="11.21875" style="3" customWidth="1"/>
    <col min="7" max="7" width="4.77734375" style="3" customWidth="1"/>
    <col min="8" max="8" width="9.77734375" style="3" customWidth="1"/>
    <col min="9" max="9" width="10.77734375" style="3" customWidth="1"/>
    <col min="10" max="15" width="9.109375" style="3" hidden="1" customWidth="1" outlineLevel="1"/>
    <col min="16" max="16" width="10.77734375" style="3" hidden="1" customWidth="1" outlineLevel="1"/>
    <col min="17" max="17" width="12.88671875" style="3" hidden="1" customWidth="1" outlineLevel="1"/>
    <col min="18" max="18" width="10.5546875" style="3" hidden="1" customWidth="1" outlineLevel="1"/>
    <col min="19" max="24" width="9.109375" style="3" hidden="1" customWidth="1" outlineLevel="1"/>
    <col min="25" max="25" width="9.109375" style="3" collapsed="1"/>
    <col min="26" max="257" width="9.109375" style="3"/>
    <col min="258" max="258" width="9.109375" style="3" customWidth="1"/>
    <col min="259" max="259" width="23.5546875" style="3" customWidth="1"/>
    <col min="260" max="260" width="11.21875" style="3" customWidth="1"/>
    <col min="261" max="261" width="11.77734375" style="3" customWidth="1"/>
    <col min="262" max="262" width="11.21875" style="3" customWidth="1"/>
    <col min="263" max="271" width="9.109375" style="3" customWidth="1"/>
    <col min="272" max="272" width="10.77734375" style="3" customWidth="1"/>
    <col min="273" max="273" width="12.88671875" style="3" customWidth="1"/>
    <col min="274" max="274" width="10.5546875" style="3" customWidth="1"/>
    <col min="275" max="513" width="9.109375" style="3"/>
    <col min="514" max="514" width="9.109375" style="3" customWidth="1"/>
    <col min="515" max="515" width="23.5546875" style="3" customWidth="1"/>
    <col min="516" max="516" width="11.21875" style="3" customWidth="1"/>
    <col min="517" max="517" width="11.77734375" style="3" customWidth="1"/>
    <col min="518" max="518" width="11.21875" style="3" customWidth="1"/>
    <col min="519" max="527" width="9.109375" style="3" customWidth="1"/>
    <col min="528" max="528" width="10.77734375" style="3" customWidth="1"/>
    <col min="529" max="529" width="12.88671875" style="3" customWidth="1"/>
    <col min="530" max="530" width="10.5546875" style="3" customWidth="1"/>
    <col min="531" max="769" width="9.109375" style="3"/>
    <col min="770" max="770" width="9.109375" style="3" customWidth="1"/>
    <col min="771" max="771" width="23.5546875" style="3" customWidth="1"/>
    <col min="772" max="772" width="11.21875" style="3" customWidth="1"/>
    <col min="773" max="773" width="11.77734375" style="3" customWidth="1"/>
    <col min="774" max="774" width="11.21875" style="3" customWidth="1"/>
    <col min="775" max="783" width="9.109375" style="3" customWidth="1"/>
    <col min="784" max="784" width="10.77734375" style="3" customWidth="1"/>
    <col min="785" max="785" width="12.88671875" style="3" customWidth="1"/>
    <col min="786" max="786" width="10.5546875" style="3" customWidth="1"/>
    <col min="787" max="1025" width="9.109375" style="3"/>
    <col min="1026" max="1026" width="9.109375" style="3" customWidth="1"/>
    <col min="1027" max="1027" width="23.5546875" style="3" customWidth="1"/>
    <col min="1028" max="1028" width="11.21875" style="3" customWidth="1"/>
    <col min="1029" max="1029" width="11.77734375" style="3" customWidth="1"/>
    <col min="1030" max="1030" width="11.21875" style="3" customWidth="1"/>
    <col min="1031" max="1039" width="9.109375" style="3" customWidth="1"/>
    <col min="1040" max="1040" width="10.77734375" style="3" customWidth="1"/>
    <col min="1041" max="1041" width="12.88671875" style="3" customWidth="1"/>
    <col min="1042" max="1042" width="10.5546875" style="3" customWidth="1"/>
    <col min="1043" max="1281" width="9.109375" style="3"/>
    <col min="1282" max="1282" width="9.109375" style="3" customWidth="1"/>
    <col min="1283" max="1283" width="23.5546875" style="3" customWidth="1"/>
    <col min="1284" max="1284" width="11.21875" style="3" customWidth="1"/>
    <col min="1285" max="1285" width="11.77734375" style="3" customWidth="1"/>
    <col min="1286" max="1286" width="11.21875" style="3" customWidth="1"/>
    <col min="1287" max="1295" width="9.109375" style="3" customWidth="1"/>
    <col min="1296" max="1296" width="10.77734375" style="3" customWidth="1"/>
    <col min="1297" max="1297" width="12.88671875" style="3" customWidth="1"/>
    <col min="1298" max="1298" width="10.5546875" style="3" customWidth="1"/>
    <col min="1299" max="1537" width="9.109375" style="3"/>
    <col min="1538" max="1538" width="9.109375" style="3" customWidth="1"/>
    <col min="1539" max="1539" width="23.5546875" style="3" customWidth="1"/>
    <col min="1540" max="1540" width="11.21875" style="3" customWidth="1"/>
    <col min="1541" max="1541" width="11.77734375" style="3" customWidth="1"/>
    <col min="1542" max="1542" width="11.21875" style="3" customWidth="1"/>
    <col min="1543" max="1551" width="9.109375" style="3" customWidth="1"/>
    <col min="1552" max="1552" width="10.77734375" style="3" customWidth="1"/>
    <col min="1553" max="1553" width="12.88671875" style="3" customWidth="1"/>
    <col min="1554" max="1554" width="10.5546875" style="3" customWidth="1"/>
    <col min="1555" max="1793" width="9.109375" style="3"/>
    <col min="1794" max="1794" width="9.109375" style="3" customWidth="1"/>
    <col min="1795" max="1795" width="23.5546875" style="3" customWidth="1"/>
    <col min="1796" max="1796" width="11.21875" style="3" customWidth="1"/>
    <col min="1797" max="1797" width="11.77734375" style="3" customWidth="1"/>
    <col min="1798" max="1798" width="11.21875" style="3" customWidth="1"/>
    <col min="1799" max="1807" width="9.109375" style="3" customWidth="1"/>
    <col min="1808" max="1808" width="10.77734375" style="3" customWidth="1"/>
    <col min="1809" max="1809" width="12.88671875" style="3" customWidth="1"/>
    <col min="1810" max="1810" width="10.5546875" style="3" customWidth="1"/>
    <col min="1811" max="2049" width="9.109375" style="3"/>
    <col min="2050" max="2050" width="9.109375" style="3" customWidth="1"/>
    <col min="2051" max="2051" width="23.5546875" style="3" customWidth="1"/>
    <col min="2052" max="2052" width="11.21875" style="3" customWidth="1"/>
    <col min="2053" max="2053" width="11.77734375" style="3" customWidth="1"/>
    <col min="2054" max="2054" width="11.21875" style="3" customWidth="1"/>
    <col min="2055" max="2063" width="9.109375" style="3" customWidth="1"/>
    <col min="2064" max="2064" width="10.77734375" style="3" customWidth="1"/>
    <col min="2065" max="2065" width="12.88671875" style="3" customWidth="1"/>
    <col min="2066" max="2066" width="10.5546875" style="3" customWidth="1"/>
    <col min="2067" max="2305" width="9.109375" style="3"/>
    <col min="2306" max="2306" width="9.109375" style="3" customWidth="1"/>
    <col min="2307" max="2307" width="23.5546875" style="3" customWidth="1"/>
    <col min="2308" max="2308" width="11.21875" style="3" customWidth="1"/>
    <col min="2309" max="2309" width="11.77734375" style="3" customWidth="1"/>
    <col min="2310" max="2310" width="11.21875" style="3" customWidth="1"/>
    <col min="2311" max="2319" width="9.109375" style="3" customWidth="1"/>
    <col min="2320" max="2320" width="10.77734375" style="3" customWidth="1"/>
    <col min="2321" max="2321" width="12.88671875" style="3" customWidth="1"/>
    <col min="2322" max="2322" width="10.5546875" style="3" customWidth="1"/>
    <col min="2323" max="2561" width="9.109375" style="3"/>
    <col min="2562" max="2562" width="9.109375" style="3" customWidth="1"/>
    <col min="2563" max="2563" width="23.5546875" style="3" customWidth="1"/>
    <col min="2564" max="2564" width="11.21875" style="3" customWidth="1"/>
    <col min="2565" max="2565" width="11.77734375" style="3" customWidth="1"/>
    <col min="2566" max="2566" width="11.21875" style="3" customWidth="1"/>
    <col min="2567" max="2575" width="9.109375" style="3" customWidth="1"/>
    <col min="2576" max="2576" width="10.77734375" style="3" customWidth="1"/>
    <col min="2577" max="2577" width="12.88671875" style="3" customWidth="1"/>
    <col min="2578" max="2578" width="10.5546875" style="3" customWidth="1"/>
    <col min="2579" max="2817" width="9.109375" style="3"/>
    <col min="2818" max="2818" width="9.109375" style="3" customWidth="1"/>
    <col min="2819" max="2819" width="23.5546875" style="3" customWidth="1"/>
    <col min="2820" max="2820" width="11.21875" style="3" customWidth="1"/>
    <col min="2821" max="2821" width="11.77734375" style="3" customWidth="1"/>
    <col min="2822" max="2822" width="11.21875" style="3" customWidth="1"/>
    <col min="2823" max="2831" width="9.109375" style="3" customWidth="1"/>
    <col min="2832" max="2832" width="10.77734375" style="3" customWidth="1"/>
    <col min="2833" max="2833" width="12.88671875" style="3" customWidth="1"/>
    <col min="2834" max="2834" width="10.5546875" style="3" customWidth="1"/>
    <col min="2835" max="3073" width="9.109375" style="3"/>
    <col min="3074" max="3074" width="9.109375" style="3" customWidth="1"/>
    <col min="3075" max="3075" width="23.5546875" style="3" customWidth="1"/>
    <col min="3076" max="3076" width="11.21875" style="3" customWidth="1"/>
    <col min="3077" max="3077" width="11.77734375" style="3" customWidth="1"/>
    <col min="3078" max="3078" width="11.21875" style="3" customWidth="1"/>
    <col min="3079" max="3087" width="9.109375" style="3" customWidth="1"/>
    <col min="3088" max="3088" width="10.77734375" style="3" customWidth="1"/>
    <col min="3089" max="3089" width="12.88671875" style="3" customWidth="1"/>
    <col min="3090" max="3090" width="10.5546875" style="3" customWidth="1"/>
    <col min="3091" max="3329" width="9.109375" style="3"/>
    <col min="3330" max="3330" width="9.109375" style="3" customWidth="1"/>
    <col min="3331" max="3331" width="23.5546875" style="3" customWidth="1"/>
    <col min="3332" max="3332" width="11.21875" style="3" customWidth="1"/>
    <col min="3333" max="3333" width="11.77734375" style="3" customWidth="1"/>
    <col min="3334" max="3334" width="11.21875" style="3" customWidth="1"/>
    <col min="3335" max="3343" width="9.109375" style="3" customWidth="1"/>
    <col min="3344" max="3344" width="10.77734375" style="3" customWidth="1"/>
    <col min="3345" max="3345" width="12.88671875" style="3" customWidth="1"/>
    <col min="3346" max="3346" width="10.5546875" style="3" customWidth="1"/>
    <col min="3347" max="3585" width="9.109375" style="3"/>
    <col min="3586" max="3586" width="9.109375" style="3" customWidth="1"/>
    <col min="3587" max="3587" width="23.5546875" style="3" customWidth="1"/>
    <col min="3588" max="3588" width="11.21875" style="3" customWidth="1"/>
    <col min="3589" max="3589" width="11.77734375" style="3" customWidth="1"/>
    <col min="3590" max="3590" width="11.21875" style="3" customWidth="1"/>
    <col min="3591" max="3599" width="9.109375" style="3" customWidth="1"/>
    <col min="3600" max="3600" width="10.77734375" style="3" customWidth="1"/>
    <col min="3601" max="3601" width="12.88671875" style="3" customWidth="1"/>
    <col min="3602" max="3602" width="10.5546875" style="3" customWidth="1"/>
    <col min="3603" max="3841" width="9.109375" style="3"/>
    <col min="3842" max="3842" width="9.109375" style="3" customWidth="1"/>
    <col min="3843" max="3843" width="23.5546875" style="3" customWidth="1"/>
    <col min="3844" max="3844" width="11.21875" style="3" customWidth="1"/>
    <col min="3845" max="3845" width="11.77734375" style="3" customWidth="1"/>
    <col min="3846" max="3846" width="11.21875" style="3" customWidth="1"/>
    <col min="3847" max="3855" width="9.109375" style="3" customWidth="1"/>
    <col min="3856" max="3856" width="10.77734375" style="3" customWidth="1"/>
    <col min="3857" max="3857" width="12.88671875" style="3" customWidth="1"/>
    <col min="3858" max="3858" width="10.5546875" style="3" customWidth="1"/>
    <col min="3859" max="4097" width="9.109375" style="3"/>
    <col min="4098" max="4098" width="9.109375" style="3" customWidth="1"/>
    <col min="4099" max="4099" width="23.5546875" style="3" customWidth="1"/>
    <col min="4100" max="4100" width="11.21875" style="3" customWidth="1"/>
    <col min="4101" max="4101" width="11.77734375" style="3" customWidth="1"/>
    <col min="4102" max="4102" width="11.21875" style="3" customWidth="1"/>
    <col min="4103" max="4111" width="9.109375" style="3" customWidth="1"/>
    <col min="4112" max="4112" width="10.77734375" style="3" customWidth="1"/>
    <col min="4113" max="4113" width="12.88671875" style="3" customWidth="1"/>
    <col min="4114" max="4114" width="10.5546875" style="3" customWidth="1"/>
    <col min="4115" max="4353" width="9.109375" style="3"/>
    <col min="4354" max="4354" width="9.109375" style="3" customWidth="1"/>
    <col min="4355" max="4355" width="23.5546875" style="3" customWidth="1"/>
    <col min="4356" max="4356" width="11.21875" style="3" customWidth="1"/>
    <col min="4357" max="4357" width="11.77734375" style="3" customWidth="1"/>
    <col min="4358" max="4358" width="11.21875" style="3" customWidth="1"/>
    <col min="4359" max="4367" width="9.109375" style="3" customWidth="1"/>
    <col min="4368" max="4368" width="10.77734375" style="3" customWidth="1"/>
    <col min="4369" max="4369" width="12.88671875" style="3" customWidth="1"/>
    <col min="4370" max="4370" width="10.5546875" style="3" customWidth="1"/>
    <col min="4371" max="4609" width="9.109375" style="3"/>
    <col min="4610" max="4610" width="9.109375" style="3" customWidth="1"/>
    <col min="4611" max="4611" width="23.5546875" style="3" customWidth="1"/>
    <col min="4612" max="4612" width="11.21875" style="3" customWidth="1"/>
    <col min="4613" max="4613" width="11.77734375" style="3" customWidth="1"/>
    <col min="4614" max="4614" width="11.21875" style="3" customWidth="1"/>
    <col min="4615" max="4623" width="9.109375" style="3" customWidth="1"/>
    <col min="4624" max="4624" width="10.77734375" style="3" customWidth="1"/>
    <col min="4625" max="4625" width="12.88671875" style="3" customWidth="1"/>
    <col min="4626" max="4626" width="10.5546875" style="3" customWidth="1"/>
    <col min="4627" max="4865" width="9.109375" style="3"/>
    <col min="4866" max="4866" width="9.109375" style="3" customWidth="1"/>
    <col min="4867" max="4867" width="23.5546875" style="3" customWidth="1"/>
    <col min="4868" max="4868" width="11.21875" style="3" customWidth="1"/>
    <col min="4869" max="4869" width="11.77734375" style="3" customWidth="1"/>
    <col min="4870" max="4870" width="11.21875" style="3" customWidth="1"/>
    <col min="4871" max="4879" width="9.109375" style="3" customWidth="1"/>
    <col min="4880" max="4880" width="10.77734375" style="3" customWidth="1"/>
    <col min="4881" max="4881" width="12.88671875" style="3" customWidth="1"/>
    <col min="4882" max="4882" width="10.5546875" style="3" customWidth="1"/>
    <col min="4883" max="5121" width="9.109375" style="3"/>
    <col min="5122" max="5122" width="9.109375" style="3" customWidth="1"/>
    <col min="5123" max="5123" width="23.5546875" style="3" customWidth="1"/>
    <col min="5124" max="5124" width="11.21875" style="3" customWidth="1"/>
    <col min="5125" max="5125" width="11.77734375" style="3" customWidth="1"/>
    <col min="5126" max="5126" width="11.21875" style="3" customWidth="1"/>
    <col min="5127" max="5135" width="9.109375" style="3" customWidth="1"/>
    <col min="5136" max="5136" width="10.77734375" style="3" customWidth="1"/>
    <col min="5137" max="5137" width="12.88671875" style="3" customWidth="1"/>
    <col min="5138" max="5138" width="10.5546875" style="3" customWidth="1"/>
    <col min="5139" max="5377" width="9.109375" style="3"/>
    <col min="5378" max="5378" width="9.109375" style="3" customWidth="1"/>
    <col min="5379" max="5379" width="23.5546875" style="3" customWidth="1"/>
    <col min="5380" max="5380" width="11.21875" style="3" customWidth="1"/>
    <col min="5381" max="5381" width="11.77734375" style="3" customWidth="1"/>
    <col min="5382" max="5382" width="11.21875" style="3" customWidth="1"/>
    <col min="5383" max="5391" width="9.109375" style="3" customWidth="1"/>
    <col min="5392" max="5392" width="10.77734375" style="3" customWidth="1"/>
    <col min="5393" max="5393" width="12.88671875" style="3" customWidth="1"/>
    <col min="5394" max="5394" width="10.5546875" style="3" customWidth="1"/>
    <col min="5395" max="5633" width="9.109375" style="3"/>
    <col min="5634" max="5634" width="9.109375" style="3" customWidth="1"/>
    <col min="5635" max="5635" width="23.5546875" style="3" customWidth="1"/>
    <col min="5636" max="5636" width="11.21875" style="3" customWidth="1"/>
    <col min="5637" max="5637" width="11.77734375" style="3" customWidth="1"/>
    <col min="5638" max="5638" width="11.21875" style="3" customWidth="1"/>
    <col min="5639" max="5647" width="9.109375" style="3" customWidth="1"/>
    <col min="5648" max="5648" width="10.77734375" style="3" customWidth="1"/>
    <col min="5649" max="5649" width="12.88671875" style="3" customWidth="1"/>
    <col min="5650" max="5650" width="10.5546875" style="3" customWidth="1"/>
    <col min="5651" max="5889" width="9.109375" style="3"/>
    <col min="5890" max="5890" width="9.109375" style="3" customWidth="1"/>
    <col min="5891" max="5891" width="23.5546875" style="3" customWidth="1"/>
    <col min="5892" max="5892" width="11.21875" style="3" customWidth="1"/>
    <col min="5893" max="5893" width="11.77734375" style="3" customWidth="1"/>
    <col min="5894" max="5894" width="11.21875" style="3" customWidth="1"/>
    <col min="5895" max="5903" width="9.109375" style="3" customWidth="1"/>
    <col min="5904" max="5904" width="10.77734375" style="3" customWidth="1"/>
    <col min="5905" max="5905" width="12.88671875" style="3" customWidth="1"/>
    <col min="5906" max="5906" width="10.5546875" style="3" customWidth="1"/>
    <col min="5907" max="6145" width="9.109375" style="3"/>
    <col min="6146" max="6146" width="9.109375" style="3" customWidth="1"/>
    <col min="6147" max="6147" width="23.5546875" style="3" customWidth="1"/>
    <col min="6148" max="6148" width="11.21875" style="3" customWidth="1"/>
    <col min="6149" max="6149" width="11.77734375" style="3" customWidth="1"/>
    <col min="6150" max="6150" width="11.21875" style="3" customWidth="1"/>
    <col min="6151" max="6159" width="9.109375" style="3" customWidth="1"/>
    <col min="6160" max="6160" width="10.77734375" style="3" customWidth="1"/>
    <col min="6161" max="6161" width="12.88671875" style="3" customWidth="1"/>
    <col min="6162" max="6162" width="10.5546875" style="3" customWidth="1"/>
    <col min="6163" max="6401" width="9.109375" style="3"/>
    <col min="6402" max="6402" width="9.109375" style="3" customWidth="1"/>
    <col min="6403" max="6403" width="23.5546875" style="3" customWidth="1"/>
    <col min="6404" max="6404" width="11.21875" style="3" customWidth="1"/>
    <col min="6405" max="6405" width="11.77734375" style="3" customWidth="1"/>
    <col min="6406" max="6406" width="11.21875" style="3" customWidth="1"/>
    <col min="6407" max="6415" width="9.109375" style="3" customWidth="1"/>
    <col min="6416" max="6416" width="10.77734375" style="3" customWidth="1"/>
    <col min="6417" max="6417" width="12.88671875" style="3" customWidth="1"/>
    <col min="6418" max="6418" width="10.5546875" style="3" customWidth="1"/>
    <col min="6419" max="6657" width="9.109375" style="3"/>
    <col min="6658" max="6658" width="9.109375" style="3" customWidth="1"/>
    <col min="6659" max="6659" width="23.5546875" style="3" customWidth="1"/>
    <col min="6660" max="6660" width="11.21875" style="3" customWidth="1"/>
    <col min="6661" max="6661" width="11.77734375" style="3" customWidth="1"/>
    <col min="6662" max="6662" width="11.21875" style="3" customWidth="1"/>
    <col min="6663" max="6671" width="9.109375" style="3" customWidth="1"/>
    <col min="6672" max="6672" width="10.77734375" style="3" customWidth="1"/>
    <col min="6673" max="6673" width="12.88671875" style="3" customWidth="1"/>
    <col min="6674" max="6674" width="10.5546875" style="3" customWidth="1"/>
    <col min="6675" max="6913" width="9.109375" style="3"/>
    <col min="6914" max="6914" width="9.109375" style="3" customWidth="1"/>
    <col min="6915" max="6915" width="23.5546875" style="3" customWidth="1"/>
    <col min="6916" max="6916" width="11.21875" style="3" customWidth="1"/>
    <col min="6917" max="6917" width="11.77734375" style="3" customWidth="1"/>
    <col min="6918" max="6918" width="11.21875" style="3" customWidth="1"/>
    <col min="6919" max="6927" width="9.109375" style="3" customWidth="1"/>
    <col min="6928" max="6928" width="10.77734375" style="3" customWidth="1"/>
    <col min="6929" max="6929" width="12.88671875" style="3" customWidth="1"/>
    <col min="6930" max="6930" width="10.5546875" style="3" customWidth="1"/>
    <col min="6931" max="7169" width="9.109375" style="3"/>
    <col min="7170" max="7170" width="9.109375" style="3" customWidth="1"/>
    <col min="7171" max="7171" width="23.5546875" style="3" customWidth="1"/>
    <col min="7172" max="7172" width="11.21875" style="3" customWidth="1"/>
    <col min="7173" max="7173" width="11.77734375" style="3" customWidth="1"/>
    <col min="7174" max="7174" width="11.21875" style="3" customWidth="1"/>
    <col min="7175" max="7183" width="9.109375" style="3" customWidth="1"/>
    <col min="7184" max="7184" width="10.77734375" style="3" customWidth="1"/>
    <col min="7185" max="7185" width="12.88671875" style="3" customWidth="1"/>
    <col min="7186" max="7186" width="10.5546875" style="3" customWidth="1"/>
    <col min="7187" max="7425" width="9.109375" style="3"/>
    <col min="7426" max="7426" width="9.109375" style="3" customWidth="1"/>
    <col min="7427" max="7427" width="23.5546875" style="3" customWidth="1"/>
    <col min="7428" max="7428" width="11.21875" style="3" customWidth="1"/>
    <col min="7429" max="7429" width="11.77734375" style="3" customWidth="1"/>
    <col min="7430" max="7430" width="11.21875" style="3" customWidth="1"/>
    <col min="7431" max="7439" width="9.109375" style="3" customWidth="1"/>
    <col min="7440" max="7440" width="10.77734375" style="3" customWidth="1"/>
    <col min="7441" max="7441" width="12.88671875" style="3" customWidth="1"/>
    <col min="7442" max="7442" width="10.5546875" style="3" customWidth="1"/>
    <col min="7443" max="7681" width="9.109375" style="3"/>
    <col min="7682" max="7682" width="9.109375" style="3" customWidth="1"/>
    <col min="7683" max="7683" width="23.5546875" style="3" customWidth="1"/>
    <col min="7684" max="7684" width="11.21875" style="3" customWidth="1"/>
    <col min="7685" max="7685" width="11.77734375" style="3" customWidth="1"/>
    <col min="7686" max="7686" width="11.21875" style="3" customWidth="1"/>
    <col min="7687" max="7695" width="9.109375" style="3" customWidth="1"/>
    <col min="7696" max="7696" width="10.77734375" style="3" customWidth="1"/>
    <col min="7697" max="7697" width="12.88671875" style="3" customWidth="1"/>
    <col min="7698" max="7698" width="10.5546875" style="3" customWidth="1"/>
    <col min="7699" max="7937" width="9.109375" style="3"/>
    <col min="7938" max="7938" width="9.109375" style="3" customWidth="1"/>
    <col min="7939" max="7939" width="23.5546875" style="3" customWidth="1"/>
    <col min="7940" max="7940" width="11.21875" style="3" customWidth="1"/>
    <col min="7941" max="7941" width="11.77734375" style="3" customWidth="1"/>
    <col min="7942" max="7942" width="11.21875" style="3" customWidth="1"/>
    <col min="7943" max="7951" width="9.109375" style="3" customWidth="1"/>
    <col min="7952" max="7952" width="10.77734375" style="3" customWidth="1"/>
    <col min="7953" max="7953" width="12.88671875" style="3" customWidth="1"/>
    <col min="7954" max="7954" width="10.5546875" style="3" customWidth="1"/>
    <col min="7955" max="8193" width="9.109375" style="3"/>
    <col min="8194" max="8194" width="9.109375" style="3" customWidth="1"/>
    <col min="8195" max="8195" width="23.5546875" style="3" customWidth="1"/>
    <col min="8196" max="8196" width="11.21875" style="3" customWidth="1"/>
    <col min="8197" max="8197" width="11.77734375" style="3" customWidth="1"/>
    <col min="8198" max="8198" width="11.21875" style="3" customWidth="1"/>
    <col min="8199" max="8207" width="9.109375" style="3" customWidth="1"/>
    <col min="8208" max="8208" width="10.77734375" style="3" customWidth="1"/>
    <col min="8209" max="8209" width="12.88671875" style="3" customWidth="1"/>
    <col min="8210" max="8210" width="10.5546875" style="3" customWidth="1"/>
    <col min="8211" max="8449" width="9.109375" style="3"/>
    <col min="8450" max="8450" width="9.109375" style="3" customWidth="1"/>
    <col min="8451" max="8451" width="23.5546875" style="3" customWidth="1"/>
    <col min="8452" max="8452" width="11.21875" style="3" customWidth="1"/>
    <col min="8453" max="8453" width="11.77734375" style="3" customWidth="1"/>
    <col min="8454" max="8454" width="11.21875" style="3" customWidth="1"/>
    <col min="8455" max="8463" width="9.109375" style="3" customWidth="1"/>
    <col min="8464" max="8464" width="10.77734375" style="3" customWidth="1"/>
    <col min="8465" max="8465" width="12.88671875" style="3" customWidth="1"/>
    <col min="8466" max="8466" width="10.5546875" style="3" customWidth="1"/>
    <col min="8467" max="8705" width="9.109375" style="3"/>
    <col min="8706" max="8706" width="9.109375" style="3" customWidth="1"/>
    <col min="8707" max="8707" width="23.5546875" style="3" customWidth="1"/>
    <col min="8708" max="8708" width="11.21875" style="3" customWidth="1"/>
    <col min="8709" max="8709" width="11.77734375" style="3" customWidth="1"/>
    <col min="8710" max="8710" width="11.21875" style="3" customWidth="1"/>
    <col min="8711" max="8719" width="9.109375" style="3" customWidth="1"/>
    <col min="8720" max="8720" width="10.77734375" style="3" customWidth="1"/>
    <col min="8721" max="8721" width="12.88671875" style="3" customWidth="1"/>
    <col min="8722" max="8722" width="10.5546875" style="3" customWidth="1"/>
    <col min="8723" max="8961" width="9.109375" style="3"/>
    <col min="8962" max="8962" width="9.109375" style="3" customWidth="1"/>
    <col min="8963" max="8963" width="23.5546875" style="3" customWidth="1"/>
    <col min="8964" max="8964" width="11.21875" style="3" customWidth="1"/>
    <col min="8965" max="8965" width="11.77734375" style="3" customWidth="1"/>
    <col min="8966" max="8966" width="11.21875" style="3" customWidth="1"/>
    <col min="8967" max="8975" width="9.109375" style="3" customWidth="1"/>
    <col min="8976" max="8976" width="10.77734375" style="3" customWidth="1"/>
    <col min="8977" max="8977" width="12.88671875" style="3" customWidth="1"/>
    <col min="8978" max="8978" width="10.5546875" style="3" customWidth="1"/>
    <col min="8979" max="9217" width="9.109375" style="3"/>
    <col min="9218" max="9218" width="9.109375" style="3" customWidth="1"/>
    <col min="9219" max="9219" width="23.5546875" style="3" customWidth="1"/>
    <col min="9220" max="9220" width="11.21875" style="3" customWidth="1"/>
    <col min="9221" max="9221" width="11.77734375" style="3" customWidth="1"/>
    <col min="9222" max="9222" width="11.21875" style="3" customWidth="1"/>
    <col min="9223" max="9231" width="9.109375" style="3" customWidth="1"/>
    <col min="9232" max="9232" width="10.77734375" style="3" customWidth="1"/>
    <col min="9233" max="9233" width="12.88671875" style="3" customWidth="1"/>
    <col min="9234" max="9234" width="10.5546875" style="3" customWidth="1"/>
    <col min="9235" max="9473" width="9.109375" style="3"/>
    <col min="9474" max="9474" width="9.109375" style="3" customWidth="1"/>
    <col min="9475" max="9475" width="23.5546875" style="3" customWidth="1"/>
    <col min="9476" max="9476" width="11.21875" style="3" customWidth="1"/>
    <col min="9477" max="9477" width="11.77734375" style="3" customWidth="1"/>
    <col min="9478" max="9478" width="11.21875" style="3" customWidth="1"/>
    <col min="9479" max="9487" width="9.109375" style="3" customWidth="1"/>
    <col min="9488" max="9488" width="10.77734375" style="3" customWidth="1"/>
    <col min="9489" max="9489" width="12.88671875" style="3" customWidth="1"/>
    <col min="9490" max="9490" width="10.5546875" style="3" customWidth="1"/>
    <col min="9491" max="9729" width="9.109375" style="3"/>
    <col min="9730" max="9730" width="9.109375" style="3" customWidth="1"/>
    <col min="9731" max="9731" width="23.5546875" style="3" customWidth="1"/>
    <col min="9732" max="9732" width="11.21875" style="3" customWidth="1"/>
    <col min="9733" max="9733" width="11.77734375" style="3" customWidth="1"/>
    <col min="9734" max="9734" width="11.21875" style="3" customWidth="1"/>
    <col min="9735" max="9743" width="9.109375" style="3" customWidth="1"/>
    <col min="9744" max="9744" width="10.77734375" style="3" customWidth="1"/>
    <col min="9745" max="9745" width="12.88671875" style="3" customWidth="1"/>
    <col min="9746" max="9746" width="10.5546875" style="3" customWidth="1"/>
    <col min="9747" max="9985" width="9.109375" style="3"/>
    <col min="9986" max="9986" width="9.109375" style="3" customWidth="1"/>
    <col min="9987" max="9987" width="23.5546875" style="3" customWidth="1"/>
    <col min="9988" max="9988" width="11.21875" style="3" customWidth="1"/>
    <col min="9989" max="9989" width="11.77734375" style="3" customWidth="1"/>
    <col min="9990" max="9990" width="11.21875" style="3" customWidth="1"/>
    <col min="9991" max="9999" width="9.109375" style="3" customWidth="1"/>
    <col min="10000" max="10000" width="10.77734375" style="3" customWidth="1"/>
    <col min="10001" max="10001" width="12.88671875" style="3" customWidth="1"/>
    <col min="10002" max="10002" width="10.5546875" style="3" customWidth="1"/>
    <col min="10003" max="10241" width="9.109375" style="3"/>
    <col min="10242" max="10242" width="9.109375" style="3" customWidth="1"/>
    <col min="10243" max="10243" width="23.5546875" style="3" customWidth="1"/>
    <col min="10244" max="10244" width="11.21875" style="3" customWidth="1"/>
    <col min="10245" max="10245" width="11.77734375" style="3" customWidth="1"/>
    <col min="10246" max="10246" width="11.21875" style="3" customWidth="1"/>
    <col min="10247" max="10255" width="9.109375" style="3" customWidth="1"/>
    <col min="10256" max="10256" width="10.77734375" style="3" customWidth="1"/>
    <col min="10257" max="10257" width="12.88671875" style="3" customWidth="1"/>
    <col min="10258" max="10258" width="10.5546875" style="3" customWidth="1"/>
    <col min="10259" max="10497" width="9.109375" style="3"/>
    <col min="10498" max="10498" width="9.109375" style="3" customWidth="1"/>
    <col min="10499" max="10499" width="23.5546875" style="3" customWidth="1"/>
    <col min="10500" max="10500" width="11.21875" style="3" customWidth="1"/>
    <col min="10501" max="10501" width="11.77734375" style="3" customWidth="1"/>
    <col min="10502" max="10502" width="11.21875" style="3" customWidth="1"/>
    <col min="10503" max="10511" width="9.109375" style="3" customWidth="1"/>
    <col min="10512" max="10512" width="10.77734375" style="3" customWidth="1"/>
    <col min="10513" max="10513" width="12.88671875" style="3" customWidth="1"/>
    <col min="10514" max="10514" width="10.5546875" style="3" customWidth="1"/>
    <col min="10515" max="10753" width="9.109375" style="3"/>
    <col min="10754" max="10754" width="9.109375" style="3" customWidth="1"/>
    <col min="10755" max="10755" width="23.5546875" style="3" customWidth="1"/>
    <col min="10756" max="10756" width="11.21875" style="3" customWidth="1"/>
    <col min="10757" max="10757" width="11.77734375" style="3" customWidth="1"/>
    <col min="10758" max="10758" width="11.21875" style="3" customWidth="1"/>
    <col min="10759" max="10767" width="9.109375" style="3" customWidth="1"/>
    <col min="10768" max="10768" width="10.77734375" style="3" customWidth="1"/>
    <col min="10769" max="10769" width="12.88671875" style="3" customWidth="1"/>
    <col min="10770" max="10770" width="10.5546875" style="3" customWidth="1"/>
    <col min="10771" max="11009" width="9.109375" style="3"/>
    <col min="11010" max="11010" width="9.109375" style="3" customWidth="1"/>
    <col min="11011" max="11011" width="23.5546875" style="3" customWidth="1"/>
    <col min="11012" max="11012" width="11.21875" style="3" customWidth="1"/>
    <col min="11013" max="11013" width="11.77734375" style="3" customWidth="1"/>
    <col min="11014" max="11014" width="11.21875" style="3" customWidth="1"/>
    <col min="11015" max="11023" width="9.109375" style="3" customWidth="1"/>
    <col min="11024" max="11024" width="10.77734375" style="3" customWidth="1"/>
    <col min="11025" max="11025" width="12.88671875" style="3" customWidth="1"/>
    <col min="11026" max="11026" width="10.5546875" style="3" customWidth="1"/>
    <col min="11027" max="11265" width="9.109375" style="3"/>
    <col min="11266" max="11266" width="9.109375" style="3" customWidth="1"/>
    <col min="11267" max="11267" width="23.5546875" style="3" customWidth="1"/>
    <col min="11268" max="11268" width="11.21875" style="3" customWidth="1"/>
    <col min="11269" max="11269" width="11.77734375" style="3" customWidth="1"/>
    <col min="11270" max="11270" width="11.21875" style="3" customWidth="1"/>
    <col min="11271" max="11279" width="9.109375" style="3" customWidth="1"/>
    <col min="11280" max="11280" width="10.77734375" style="3" customWidth="1"/>
    <col min="11281" max="11281" width="12.88671875" style="3" customWidth="1"/>
    <col min="11282" max="11282" width="10.5546875" style="3" customWidth="1"/>
    <col min="11283" max="11521" width="9.109375" style="3"/>
    <col min="11522" max="11522" width="9.109375" style="3" customWidth="1"/>
    <col min="11523" max="11523" width="23.5546875" style="3" customWidth="1"/>
    <col min="11524" max="11524" width="11.21875" style="3" customWidth="1"/>
    <col min="11525" max="11525" width="11.77734375" style="3" customWidth="1"/>
    <col min="11526" max="11526" width="11.21875" style="3" customWidth="1"/>
    <col min="11527" max="11535" width="9.109375" style="3" customWidth="1"/>
    <col min="11536" max="11536" width="10.77734375" style="3" customWidth="1"/>
    <col min="11537" max="11537" width="12.88671875" style="3" customWidth="1"/>
    <col min="11538" max="11538" width="10.5546875" style="3" customWidth="1"/>
    <col min="11539" max="11777" width="9.109375" style="3"/>
    <col min="11778" max="11778" width="9.109375" style="3" customWidth="1"/>
    <col min="11779" max="11779" width="23.5546875" style="3" customWidth="1"/>
    <col min="11780" max="11780" width="11.21875" style="3" customWidth="1"/>
    <col min="11781" max="11781" width="11.77734375" style="3" customWidth="1"/>
    <col min="11782" max="11782" width="11.21875" style="3" customWidth="1"/>
    <col min="11783" max="11791" width="9.109375" style="3" customWidth="1"/>
    <col min="11792" max="11792" width="10.77734375" style="3" customWidth="1"/>
    <col min="11793" max="11793" width="12.88671875" style="3" customWidth="1"/>
    <col min="11794" max="11794" width="10.5546875" style="3" customWidth="1"/>
    <col min="11795" max="12033" width="9.109375" style="3"/>
    <col min="12034" max="12034" width="9.109375" style="3" customWidth="1"/>
    <col min="12035" max="12035" width="23.5546875" style="3" customWidth="1"/>
    <col min="12036" max="12036" width="11.21875" style="3" customWidth="1"/>
    <col min="12037" max="12037" width="11.77734375" style="3" customWidth="1"/>
    <col min="12038" max="12038" width="11.21875" style="3" customWidth="1"/>
    <col min="12039" max="12047" width="9.109375" style="3" customWidth="1"/>
    <col min="12048" max="12048" width="10.77734375" style="3" customWidth="1"/>
    <col min="12049" max="12049" width="12.88671875" style="3" customWidth="1"/>
    <col min="12050" max="12050" width="10.5546875" style="3" customWidth="1"/>
    <col min="12051" max="12289" width="9.109375" style="3"/>
    <col min="12290" max="12290" width="9.109375" style="3" customWidth="1"/>
    <col min="12291" max="12291" width="23.5546875" style="3" customWidth="1"/>
    <col min="12292" max="12292" width="11.21875" style="3" customWidth="1"/>
    <col min="12293" max="12293" width="11.77734375" style="3" customWidth="1"/>
    <col min="12294" max="12294" width="11.21875" style="3" customWidth="1"/>
    <col min="12295" max="12303" width="9.109375" style="3" customWidth="1"/>
    <col min="12304" max="12304" width="10.77734375" style="3" customWidth="1"/>
    <col min="12305" max="12305" width="12.88671875" style="3" customWidth="1"/>
    <col min="12306" max="12306" width="10.5546875" style="3" customWidth="1"/>
    <col min="12307" max="12545" width="9.109375" style="3"/>
    <col min="12546" max="12546" width="9.109375" style="3" customWidth="1"/>
    <col min="12547" max="12547" width="23.5546875" style="3" customWidth="1"/>
    <col min="12548" max="12548" width="11.21875" style="3" customWidth="1"/>
    <col min="12549" max="12549" width="11.77734375" style="3" customWidth="1"/>
    <col min="12550" max="12550" width="11.21875" style="3" customWidth="1"/>
    <col min="12551" max="12559" width="9.109375" style="3" customWidth="1"/>
    <col min="12560" max="12560" width="10.77734375" style="3" customWidth="1"/>
    <col min="12561" max="12561" width="12.88671875" style="3" customWidth="1"/>
    <col min="12562" max="12562" width="10.5546875" style="3" customWidth="1"/>
    <col min="12563" max="12801" width="9.109375" style="3"/>
    <col min="12802" max="12802" width="9.109375" style="3" customWidth="1"/>
    <col min="12803" max="12803" width="23.5546875" style="3" customWidth="1"/>
    <col min="12804" max="12804" width="11.21875" style="3" customWidth="1"/>
    <col min="12805" max="12805" width="11.77734375" style="3" customWidth="1"/>
    <col min="12806" max="12806" width="11.21875" style="3" customWidth="1"/>
    <col min="12807" max="12815" width="9.109375" style="3" customWidth="1"/>
    <col min="12816" max="12816" width="10.77734375" style="3" customWidth="1"/>
    <col min="12817" max="12817" width="12.88671875" style="3" customWidth="1"/>
    <col min="12818" max="12818" width="10.5546875" style="3" customWidth="1"/>
    <col min="12819" max="13057" width="9.109375" style="3"/>
    <col min="13058" max="13058" width="9.109375" style="3" customWidth="1"/>
    <col min="13059" max="13059" width="23.5546875" style="3" customWidth="1"/>
    <col min="13060" max="13060" width="11.21875" style="3" customWidth="1"/>
    <col min="13061" max="13061" width="11.77734375" style="3" customWidth="1"/>
    <col min="13062" max="13062" width="11.21875" style="3" customWidth="1"/>
    <col min="13063" max="13071" width="9.109375" style="3" customWidth="1"/>
    <col min="13072" max="13072" width="10.77734375" style="3" customWidth="1"/>
    <col min="13073" max="13073" width="12.88671875" style="3" customWidth="1"/>
    <col min="13074" max="13074" width="10.5546875" style="3" customWidth="1"/>
    <col min="13075" max="13313" width="9.109375" style="3"/>
    <col min="13314" max="13314" width="9.109375" style="3" customWidth="1"/>
    <col min="13315" max="13315" width="23.5546875" style="3" customWidth="1"/>
    <col min="13316" max="13316" width="11.21875" style="3" customWidth="1"/>
    <col min="13317" max="13317" width="11.77734375" style="3" customWidth="1"/>
    <col min="13318" max="13318" width="11.21875" style="3" customWidth="1"/>
    <col min="13319" max="13327" width="9.109375" style="3" customWidth="1"/>
    <col min="13328" max="13328" width="10.77734375" style="3" customWidth="1"/>
    <col min="13329" max="13329" width="12.88671875" style="3" customWidth="1"/>
    <col min="13330" max="13330" width="10.5546875" style="3" customWidth="1"/>
    <col min="13331" max="13569" width="9.109375" style="3"/>
    <col min="13570" max="13570" width="9.109375" style="3" customWidth="1"/>
    <col min="13571" max="13571" width="23.5546875" style="3" customWidth="1"/>
    <col min="13572" max="13572" width="11.21875" style="3" customWidth="1"/>
    <col min="13573" max="13573" width="11.77734375" style="3" customWidth="1"/>
    <col min="13574" max="13574" width="11.21875" style="3" customWidth="1"/>
    <col min="13575" max="13583" width="9.109375" style="3" customWidth="1"/>
    <col min="13584" max="13584" width="10.77734375" style="3" customWidth="1"/>
    <col min="13585" max="13585" width="12.88671875" style="3" customWidth="1"/>
    <col min="13586" max="13586" width="10.5546875" style="3" customWidth="1"/>
    <col min="13587" max="13825" width="9.109375" style="3"/>
    <col min="13826" max="13826" width="9.109375" style="3" customWidth="1"/>
    <col min="13827" max="13827" width="23.5546875" style="3" customWidth="1"/>
    <col min="13828" max="13828" width="11.21875" style="3" customWidth="1"/>
    <col min="13829" max="13829" width="11.77734375" style="3" customWidth="1"/>
    <col min="13830" max="13830" width="11.21875" style="3" customWidth="1"/>
    <col min="13831" max="13839" width="9.109375" style="3" customWidth="1"/>
    <col min="13840" max="13840" width="10.77734375" style="3" customWidth="1"/>
    <col min="13841" max="13841" width="12.88671875" style="3" customWidth="1"/>
    <col min="13842" max="13842" width="10.5546875" style="3" customWidth="1"/>
    <col min="13843" max="14081" width="9.109375" style="3"/>
    <col min="14082" max="14082" width="9.109375" style="3" customWidth="1"/>
    <col min="14083" max="14083" width="23.5546875" style="3" customWidth="1"/>
    <col min="14084" max="14084" width="11.21875" style="3" customWidth="1"/>
    <col min="14085" max="14085" width="11.77734375" style="3" customWidth="1"/>
    <col min="14086" max="14086" width="11.21875" style="3" customWidth="1"/>
    <col min="14087" max="14095" width="9.109375" style="3" customWidth="1"/>
    <col min="14096" max="14096" width="10.77734375" style="3" customWidth="1"/>
    <col min="14097" max="14097" width="12.88671875" style="3" customWidth="1"/>
    <col min="14098" max="14098" width="10.5546875" style="3" customWidth="1"/>
    <col min="14099" max="14337" width="9.109375" style="3"/>
    <col min="14338" max="14338" width="9.109375" style="3" customWidth="1"/>
    <col min="14339" max="14339" width="23.5546875" style="3" customWidth="1"/>
    <col min="14340" max="14340" width="11.21875" style="3" customWidth="1"/>
    <col min="14341" max="14341" width="11.77734375" style="3" customWidth="1"/>
    <col min="14342" max="14342" width="11.21875" style="3" customWidth="1"/>
    <col min="14343" max="14351" width="9.109375" style="3" customWidth="1"/>
    <col min="14352" max="14352" width="10.77734375" style="3" customWidth="1"/>
    <col min="14353" max="14353" width="12.88671875" style="3" customWidth="1"/>
    <col min="14354" max="14354" width="10.5546875" style="3" customWidth="1"/>
    <col min="14355" max="14593" width="9.109375" style="3"/>
    <col min="14594" max="14594" width="9.109375" style="3" customWidth="1"/>
    <col min="14595" max="14595" width="23.5546875" style="3" customWidth="1"/>
    <col min="14596" max="14596" width="11.21875" style="3" customWidth="1"/>
    <col min="14597" max="14597" width="11.77734375" style="3" customWidth="1"/>
    <col min="14598" max="14598" width="11.21875" style="3" customWidth="1"/>
    <col min="14599" max="14607" width="9.109375" style="3" customWidth="1"/>
    <col min="14608" max="14608" width="10.77734375" style="3" customWidth="1"/>
    <col min="14609" max="14609" width="12.88671875" style="3" customWidth="1"/>
    <col min="14610" max="14610" width="10.5546875" style="3" customWidth="1"/>
    <col min="14611" max="14849" width="9.109375" style="3"/>
    <col min="14850" max="14850" width="9.109375" style="3" customWidth="1"/>
    <col min="14851" max="14851" width="23.5546875" style="3" customWidth="1"/>
    <col min="14852" max="14852" width="11.21875" style="3" customWidth="1"/>
    <col min="14853" max="14853" width="11.77734375" style="3" customWidth="1"/>
    <col min="14854" max="14854" width="11.21875" style="3" customWidth="1"/>
    <col min="14855" max="14863" width="9.109375" style="3" customWidth="1"/>
    <col min="14864" max="14864" width="10.77734375" style="3" customWidth="1"/>
    <col min="14865" max="14865" width="12.88671875" style="3" customWidth="1"/>
    <col min="14866" max="14866" width="10.5546875" style="3" customWidth="1"/>
    <col min="14867" max="15105" width="9.109375" style="3"/>
    <col min="15106" max="15106" width="9.109375" style="3" customWidth="1"/>
    <col min="15107" max="15107" width="23.5546875" style="3" customWidth="1"/>
    <col min="15108" max="15108" width="11.21875" style="3" customWidth="1"/>
    <col min="15109" max="15109" width="11.77734375" style="3" customWidth="1"/>
    <col min="15110" max="15110" width="11.21875" style="3" customWidth="1"/>
    <col min="15111" max="15119" width="9.109375" style="3" customWidth="1"/>
    <col min="15120" max="15120" width="10.77734375" style="3" customWidth="1"/>
    <col min="15121" max="15121" width="12.88671875" style="3" customWidth="1"/>
    <col min="15122" max="15122" width="10.5546875" style="3" customWidth="1"/>
    <col min="15123" max="15361" width="9.109375" style="3"/>
    <col min="15362" max="15362" width="9.109375" style="3" customWidth="1"/>
    <col min="15363" max="15363" width="23.5546875" style="3" customWidth="1"/>
    <col min="15364" max="15364" width="11.21875" style="3" customWidth="1"/>
    <col min="15365" max="15365" width="11.77734375" style="3" customWidth="1"/>
    <col min="15366" max="15366" width="11.21875" style="3" customWidth="1"/>
    <col min="15367" max="15375" width="9.109375" style="3" customWidth="1"/>
    <col min="15376" max="15376" width="10.77734375" style="3" customWidth="1"/>
    <col min="15377" max="15377" width="12.88671875" style="3" customWidth="1"/>
    <col min="15378" max="15378" width="10.5546875" style="3" customWidth="1"/>
    <col min="15379" max="15617" width="9.109375" style="3"/>
    <col min="15618" max="15618" width="9.109375" style="3" customWidth="1"/>
    <col min="15619" max="15619" width="23.5546875" style="3" customWidth="1"/>
    <col min="15620" max="15620" width="11.21875" style="3" customWidth="1"/>
    <col min="15621" max="15621" width="11.77734375" style="3" customWidth="1"/>
    <col min="15622" max="15622" width="11.21875" style="3" customWidth="1"/>
    <col min="15623" max="15631" width="9.109375" style="3" customWidth="1"/>
    <col min="15632" max="15632" width="10.77734375" style="3" customWidth="1"/>
    <col min="15633" max="15633" width="12.88671875" style="3" customWidth="1"/>
    <col min="15634" max="15634" width="10.5546875" style="3" customWidth="1"/>
    <col min="15635" max="15873" width="9.109375" style="3"/>
    <col min="15874" max="15874" width="9.109375" style="3" customWidth="1"/>
    <col min="15875" max="15875" width="23.5546875" style="3" customWidth="1"/>
    <col min="15876" max="15876" width="11.21875" style="3" customWidth="1"/>
    <col min="15877" max="15877" width="11.77734375" style="3" customWidth="1"/>
    <col min="15878" max="15878" width="11.21875" style="3" customWidth="1"/>
    <col min="15879" max="15887" width="9.109375" style="3" customWidth="1"/>
    <col min="15888" max="15888" width="10.77734375" style="3" customWidth="1"/>
    <col min="15889" max="15889" width="12.88671875" style="3" customWidth="1"/>
    <col min="15890" max="15890" width="10.5546875" style="3" customWidth="1"/>
    <col min="15891" max="16129" width="9.109375" style="3"/>
    <col min="16130" max="16130" width="9.109375" style="3" customWidth="1"/>
    <col min="16131" max="16131" width="23.5546875" style="3" customWidth="1"/>
    <col min="16132" max="16132" width="11.21875" style="3" customWidth="1"/>
    <col min="16133" max="16133" width="11.77734375" style="3" customWidth="1"/>
    <col min="16134" max="16134" width="11.21875" style="3" customWidth="1"/>
    <col min="16135" max="16143" width="9.109375" style="3" customWidth="1"/>
    <col min="16144" max="16144" width="10.77734375" style="3" customWidth="1"/>
    <col min="16145" max="16145" width="12.88671875" style="3" customWidth="1"/>
    <col min="16146" max="16146" width="10.5546875" style="3" customWidth="1"/>
    <col min="16147" max="16384" width="9.109375" style="3"/>
  </cols>
  <sheetData>
    <row r="1" spans="2:28" ht="50.1" customHeight="1" x14ac:dyDescent="0.25"/>
    <row r="2" spans="2:28" ht="50.1" customHeight="1" x14ac:dyDescent="0.25">
      <c r="B2" s="30" t="e">
        <f>#REF!</f>
        <v>#REF!</v>
      </c>
      <c r="C2" s="179"/>
      <c r="D2" s="1398" t="e">
        <f>#REF!</f>
        <v>#REF!</v>
      </c>
      <c r="E2" s="1398"/>
      <c r="F2" s="1398"/>
      <c r="G2" s="1398"/>
      <c r="H2" s="1398"/>
      <c r="I2" s="1399"/>
    </row>
    <row r="3" spans="2:28" ht="50.1" customHeight="1" x14ac:dyDescent="0.25">
      <c r="B3" s="1400"/>
      <c r="C3" s="1374"/>
      <c r="D3" s="1374"/>
      <c r="E3" s="1374"/>
      <c r="F3" s="1374"/>
      <c r="G3" s="1374"/>
      <c r="H3" s="1374"/>
      <c r="I3" s="1401"/>
      <c r="J3" s="252"/>
      <c r="S3" s="252"/>
      <c r="T3" s="1394"/>
      <c r="U3" s="1394"/>
      <c r="V3" s="1394"/>
      <c r="W3" s="1394"/>
      <c r="X3" s="1394"/>
      <c r="Y3" s="1394"/>
      <c r="Z3" s="1394"/>
      <c r="AA3" s="1394"/>
      <c r="AB3" s="252"/>
    </row>
    <row r="4" spans="2:28" ht="16.8" hidden="1" outlineLevel="1" x14ac:dyDescent="0.3">
      <c r="B4" s="31" t="e">
        <f>B2</f>
        <v>#REF!</v>
      </c>
      <c r="C4" s="20" t="s">
        <v>320</v>
      </c>
      <c r="D4" s="32"/>
      <c r="E4" s="250"/>
      <c r="F4" s="250"/>
      <c r="G4" s="250"/>
      <c r="H4" s="252"/>
      <c r="I4" s="33"/>
      <c r="J4" s="252"/>
      <c r="K4" s="252"/>
      <c r="L4" s="252"/>
      <c r="M4" s="250"/>
      <c r="N4" s="250"/>
      <c r="O4" s="250"/>
      <c r="P4" s="250"/>
      <c r="Q4" s="250"/>
      <c r="R4" s="4"/>
      <c r="S4" s="252"/>
      <c r="T4" s="252"/>
      <c r="U4" s="252"/>
      <c r="V4" s="252"/>
      <c r="W4" s="252"/>
      <c r="X4" s="252"/>
      <c r="Y4" s="252"/>
      <c r="Z4" s="252"/>
      <c r="AA4" s="252"/>
      <c r="AB4" s="252"/>
    </row>
    <row r="5" spans="2:28" ht="13.8" hidden="1" outlineLevel="1" x14ac:dyDescent="0.25">
      <c r="B5" s="34"/>
      <c r="C5" s="20"/>
      <c r="D5" s="252"/>
      <c r="E5" s="250"/>
      <c r="F5" s="250"/>
      <c r="G5" s="250"/>
      <c r="H5" s="252"/>
      <c r="I5" s="33"/>
      <c r="J5" s="252"/>
      <c r="K5" s="252"/>
      <c r="L5" s="252"/>
      <c r="M5" s="250"/>
      <c r="N5" s="250"/>
      <c r="O5" s="250"/>
      <c r="P5" s="250"/>
      <c r="Q5" s="250"/>
      <c r="R5" s="4"/>
      <c r="S5" s="252"/>
      <c r="T5" s="252"/>
      <c r="U5" s="252"/>
      <c r="V5" s="252"/>
      <c r="W5" s="252"/>
      <c r="X5" s="252"/>
      <c r="Y5" s="252"/>
      <c r="Z5" s="252"/>
      <c r="AA5" s="252"/>
      <c r="AB5" s="252"/>
    </row>
    <row r="6" spans="2:28" ht="13.8" hidden="1" outlineLevel="1" x14ac:dyDescent="0.25">
      <c r="B6" s="34" t="s">
        <v>52</v>
      </c>
      <c r="C6" s="21"/>
      <c r="D6" s="21"/>
      <c r="E6" s="250"/>
      <c r="F6" s="250"/>
      <c r="G6" s="250"/>
      <c r="H6" s="252"/>
      <c r="I6" s="33"/>
      <c r="J6" s="252"/>
      <c r="K6" s="252"/>
      <c r="L6" s="252"/>
      <c r="M6" s="250"/>
      <c r="N6" s="250"/>
      <c r="O6" s="250"/>
      <c r="P6" s="250"/>
      <c r="Q6" s="250"/>
      <c r="R6" s="4"/>
      <c r="S6" s="252"/>
      <c r="T6" s="252"/>
      <c r="U6" s="252"/>
      <c r="V6" s="252"/>
      <c r="W6" s="252"/>
      <c r="X6" s="252"/>
      <c r="Y6" s="252"/>
      <c r="Z6" s="252"/>
      <c r="AA6" s="252"/>
      <c r="AB6" s="252"/>
    </row>
    <row r="7" spans="2:28" hidden="1" outlineLevel="1" x14ac:dyDescent="0.25">
      <c r="B7" s="35" t="s">
        <v>53</v>
      </c>
      <c r="C7" s="252"/>
      <c r="D7" s="252"/>
      <c r="E7" s="250"/>
      <c r="F7" s="250"/>
      <c r="G7" s="250"/>
      <c r="H7" s="252"/>
      <c r="I7" s="33"/>
      <c r="J7" s="252"/>
      <c r="K7" s="252"/>
      <c r="L7" s="252"/>
      <c r="M7" s="250"/>
      <c r="N7" s="250"/>
      <c r="O7" s="250"/>
      <c r="P7" s="250"/>
      <c r="Q7" s="250"/>
      <c r="R7" s="4"/>
      <c r="S7" s="252"/>
      <c r="T7" s="252"/>
      <c r="U7" s="252"/>
      <c r="V7" s="252"/>
      <c r="W7" s="252"/>
      <c r="X7" s="252"/>
      <c r="Y7" s="252"/>
      <c r="Z7" s="252"/>
      <c r="AA7" s="252"/>
      <c r="AB7" s="252"/>
    </row>
    <row r="8" spans="2:28" ht="15" hidden="1" customHeight="1" outlineLevel="1" x14ac:dyDescent="0.25">
      <c r="B8" s="251"/>
      <c r="C8" s="21"/>
      <c r="D8" s="252"/>
      <c r="E8" s="250"/>
      <c r="F8" s="250"/>
      <c r="G8" s="250"/>
      <c r="H8" s="252"/>
      <c r="I8" s="33"/>
      <c r="J8" s="252"/>
      <c r="K8" s="252"/>
      <c r="L8" s="252"/>
      <c r="M8" s="250"/>
      <c r="N8" s="250"/>
      <c r="O8" s="250"/>
      <c r="P8" s="250"/>
      <c r="Q8" s="250"/>
      <c r="R8" s="4"/>
      <c r="S8" s="252"/>
      <c r="T8" s="252"/>
      <c r="U8" s="252"/>
      <c r="V8" s="252"/>
      <c r="W8" s="252"/>
      <c r="X8" s="252"/>
      <c r="Y8" s="252"/>
      <c r="Z8" s="252"/>
      <c r="AA8" s="252"/>
      <c r="AB8" s="252"/>
    </row>
    <row r="9" spans="2:28" ht="13.8" hidden="1" outlineLevel="1" x14ac:dyDescent="0.25">
      <c r="B9" s="251"/>
      <c r="C9" s="21"/>
      <c r="D9" s="252"/>
      <c r="E9" s="250"/>
      <c r="F9" s="250"/>
      <c r="G9" s="250"/>
      <c r="H9" s="252"/>
      <c r="I9" s="33"/>
      <c r="J9" s="252"/>
      <c r="K9" s="252"/>
      <c r="L9" s="252"/>
      <c r="M9" s="250"/>
      <c r="N9" s="250"/>
      <c r="O9" s="250"/>
      <c r="P9" s="250"/>
      <c r="Q9" s="250"/>
      <c r="R9" s="4"/>
      <c r="S9" s="252"/>
      <c r="T9" s="252"/>
      <c r="U9" s="252"/>
      <c r="V9" s="252"/>
      <c r="W9" s="252"/>
      <c r="X9" s="252"/>
      <c r="Y9" s="252"/>
      <c r="Z9" s="252"/>
      <c r="AA9" s="252"/>
      <c r="AB9" s="252"/>
    </row>
    <row r="10" spans="2:28" ht="13.8" hidden="1" outlineLevel="1" x14ac:dyDescent="0.25">
      <c r="B10" s="251"/>
      <c r="C10" s="21"/>
      <c r="D10" s="252"/>
      <c r="E10" s="250"/>
      <c r="F10" s="250"/>
      <c r="G10" s="250"/>
      <c r="H10" s="252"/>
      <c r="I10" s="33"/>
      <c r="J10" s="252"/>
      <c r="K10" s="252"/>
      <c r="L10" s="252"/>
      <c r="M10" s="250"/>
      <c r="N10" s="250"/>
      <c r="O10" s="250"/>
      <c r="P10" s="250"/>
      <c r="Q10" s="250"/>
      <c r="R10" s="4"/>
      <c r="S10" s="252"/>
      <c r="T10" s="252"/>
      <c r="U10" s="252"/>
      <c r="V10" s="252"/>
      <c r="W10" s="252"/>
      <c r="X10" s="252"/>
      <c r="Y10" s="252"/>
      <c r="Z10" s="252"/>
      <c r="AA10" s="252"/>
      <c r="AB10" s="252"/>
    </row>
    <row r="11" spans="2:28" ht="13.8" hidden="1" outlineLevel="1" x14ac:dyDescent="0.25">
      <c r="B11" s="251"/>
      <c r="C11" s="21"/>
      <c r="D11" s="252"/>
      <c r="E11" s="250"/>
      <c r="F11" s="250"/>
      <c r="G11" s="250"/>
      <c r="H11" s="252"/>
      <c r="I11" s="33"/>
      <c r="J11" s="252"/>
      <c r="K11" s="252"/>
      <c r="L11" s="252"/>
      <c r="M11" s="250"/>
      <c r="N11" s="250"/>
      <c r="O11" s="250"/>
      <c r="P11" s="250"/>
      <c r="Q11" s="250"/>
      <c r="R11" s="4"/>
      <c r="S11" s="252"/>
      <c r="T11" s="252"/>
      <c r="U11" s="252"/>
      <c r="V11" s="252"/>
      <c r="W11" s="252"/>
      <c r="X11" s="252"/>
      <c r="Y11" s="252"/>
      <c r="Z11" s="252"/>
      <c r="AA11" s="252"/>
      <c r="AB11" s="252"/>
    </row>
    <row r="12" spans="2:28" ht="13.8" hidden="1" outlineLevel="1" x14ac:dyDescent="0.25">
      <c r="B12" s="251"/>
      <c r="C12" s="21"/>
      <c r="D12" s="252"/>
      <c r="E12" s="250"/>
      <c r="F12" s="250"/>
      <c r="G12" s="250"/>
      <c r="H12" s="252"/>
      <c r="I12" s="33"/>
      <c r="J12" s="252"/>
      <c r="K12" s="252"/>
      <c r="L12" s="252"/>
      <c r="M12" s="250"/>
      <c r="N12" s="250"/>
      <c r="O12" s="250"/>
      <c r="P12" s="250"/>
      <c r="Q12" s="250"/>
      <c r="R12" s="4"/>
      <c r="S12" s="252"/>
      <c r="T12" s="252"/>
      <c r="U12" s="252"/>
      <c r="V12" s="252"/>
      <c r="W12" s="252"/>
      <c r="X12" s="252"/>
      <c r="Y12" s="252"/>
      <c r="Z12" s="252"/>
      <c r="AA12" s="252"/>
      <c r="AB12" s="252"/>
    </row>
    <row r="13" spans="2:28" ht="13.8" hidden="1" outlineLevel="1" x14ac:dyDescent="0.25">
      <c r="B13" s="251"/>
      <c r="C13" s="21"/>
      <c r="D13" s="252"/>
      <c r="E13" s="250"/>
      <c r="F13" s="250"/>
      <c r="G13" s="250"/>
      <c r="H13" s="252"/>
      <c r="I13" s="33"/>
      <c r="J13" s="252"/>
      <c r="K13" s="252"/>
      <c r="L13" s="252"/>
      <c r="M13" s="250"/>
      <c r="N13" s="250"/>
      <c r="O13" s="250"/>
      <c r="P13" s="250"/>
      <c r="Q13" s="250"/>
      <c r="R13" s="4"/>
      <c r="S13" s="252"/>
      <c r="T13" s="252"/>
      <c r="U13" s="252"/>
      <c r="V13" s="252"/>
      <c r="W13" s="252"/>
      <c r="X13" s="252"/>
      <c r="Y13" s="252"/>
      <c r="Z13" s="252"/>
      <c r="AA13" s="252"/>
      <c r="AB13" s="252"/>
    </row>
    <row r="14" spans="2:28" ht="13.8" hidden="1" outlineLevel="1" x14ac:dyDescent="0.25">
      <c r="B14" s="251"/>
      <c r="C14" s="21"/>
      <c r="D14" s="252"/>
      <c r="E14" s="250"/>
      <c r="F14" s="250"/>
      <c r="G14" s="250"/>
      <c r="H14" s="252"/>
      <c r="I14" s="33"/>
      <c r="J14" s="252"/>
      <c r="K14" s="252"/>
      <c r="L14" s="252"/>
      <c r="M14" s="250"/>
      <c r="N14" s="250"/>
      <c r="O14" s="250"/>
      <c r="P14" s="250"/>
      <c r="Q14" s="250"/>
      <c r="R14" s="4"/>
      <c r="S14" s="252"/>
      <c r="T14" s="252"/>
      <c r="U14" s="252"/>
      <c r="V14" s="252"/>
      <c r="W14" s="252"/>
      <c r="X14" s="252"/>
      <c r="Y14" s="252"/>
      <c r="Z14" s="252"/>
      <c r="AA14" s="252"/>
      <c r="AB14" s="252"/>
    </row>
    <row r="15" spans="2:28" ht="13.8" hidden="1" outlineLevel="1" x14ac:dyDescent="0.25">
      <c r="B15" s="251"/>
      <c r="C15" s="21"/>
      <c r="D15" s="252"/>
      <c r="E15" s="250"/>
      <c r="F15" s="250"/>
      <c r="G15" s="250"/>
      <c r="H15" s="252"/>
      <c r="I15" s="33"/>
      <c r="J15" s="252"/>
      <c r="K15" s="252"/>
      <c r="L15" s="252"/>
      <c r="M15" s="250"/>
      <c r="N15" s="250"/>
      <c r="O15" s="250"/>
      <c r="P15" s="250"/>
      <c r="Q15" s="250"/>
      <c r="R15" s="4"/>
      <c r="S15" s="252"/>
      <c r="T15" s="252"/>
      <c r="U15" s="252"/>
      <c r="V15" s="252"/>
      <c r="W15" s="252"/>
      <c r="X15" s="252"/>
      <c r="Y15" s="252"/>
      <c r="Z15" s="252"/>
      <c r="AA15" s="252"/>
      <c r="AB15" s="252"/>
    </row>
    <row r="16" spans="2:28" ht="13.8" hidden="1" outlineLevel="1" x14ac:dyDescent="0.25">
      <c r="B16" s="251"/>
      <c r="C16" s="21"/>
      <c r="D16" s="252"/>
      <c r="E16" s="250"/>
      <c r="F16" s="250"/>
      <c r="G16" s="250"/>
      <c r="H16" s="252"/>
      <c r="I16" s="33"/>
      <c r="J16" s="252"/>
      <c r="K16" s="252"/>
      <c r="L16" s="252"/>
      <c r="M16" s="250"/>
      <c r="N16" s="250"/>
      <c r="O16" s="250"/>
      <c r="P16" s="250"/>
      <c r="Q16" s="250"/>
      <c r="R16" s="4"/>
      <c r="S16" s="252"/>
      <c r="T16" s="252"/>
      <c r="U16" s="252"/>
      <c r="V16" s="252"/>
      <c r="W16" s="252"/>
      <c r="X16" s="252"/>
      <c r="Y16" s="252"/>
      <c r="Z16" s="252"/>
      <c r="AA16" s="252"/>
      <c r="AB16" s="252"/>
    </row>
    <row r="17" spans="2:29" ht="13.8" hidden="1" outlineLevel="1" x14ac:dyDescent="0.25">
      <c r="B17" s="251"/>
      <c r="C17" s="21"/>
      <c r="D17" s="252"/>
      <c r="E17" s="250"/>
      <c r="F17" s="250"/>
      <c r="G17" s="250"/>
      <c r="H17" s="252"/>
      <c r="I17" s="33"/>
      <c r="J17" s="252"/>
      <c r="K17" s="252"/>
      <c r="L17" s="252"/>
      <c r="M17" s="250"/>
      <c r="N17" s="250"/>
      <c r="O17" s="250"/>
      <c r="P17" s="250"/>
      <c r="Q17" s="250"/>
      <c r="R17" s="4"/>
      <c r="S17" s="252"/>
      <c r="T17" s="252"/>
      <c r="U17" s="252"/>
      <c r="V17" s="252"/>
      <c r="W17" s="252"/>
      <c r="X17" s="252"/>
      <c r="Y17" s="252"/>
      <c r="Z17" s="252"/>
      <c r="AA17" s="252"/>
      <c r="AB17" s="252"/>
    </row>
    <row r="18" spans="2:29" ht="13.8" hidden="1" outlineLevel="1" x14ac:dyDescent="0.25">
      <c r="B18" s="251"/>
      <c r="C18" s="21"/>
      <c r="D18" s="252"/>
      <c r="E18" s="250"/>
      <c r="F18" s="250"/>
      <c r="G18" s="250"/>
      <c r="H18" s="252"/>
      <c r="I18" s="33"/>
      <c r="J18" s="252"/>
      <c r="K18" s="252"/>
      <c r="L18" s="252"/>
      <c r="M18" s="250"/>
      <c r="N18" s="250"/>
      <c r="O18" s="250"/>
      <c r="P18" s="250"/>
      <c r="Q18" s="250"/>
      <c r="R18" s="4"/>
      <c r="S18" s="252"/>
      <c r="T18" s="252"/>
      <c r="U18" s="252"/>
      <c r="V18" s="252"/>
      <c r="W18" s="252"/>
      <c r="X18" s="252"/>
      <c r="Y18" s="252"/>
      <c r="Z18" s="252"/>
      <c r="AA18" s="252"/>
      <c r="AB18" s="252"/>
    </row>
    <row r="19" spans="2:29" ht="13.8" hidden="1" outlineLevel="1" x14ac:dyDescent="0.25">
      <c r="B19" s="251"/>
      <c r="C19" s="21"/>
      <c r="D19" s="252"/>
      <c r="E19" s="250"/>
      <c r="F19" s="250"/>
      <c r="G19" s="250"/>
      <c r="H19" s="252"/>
      <c r="I19" s="33"/>
      <c r="J19" s="252"/>
      <c r="K19" s="252"/>
      <c r="L19" s="252"/>
      <c r="M19" s="250"/>
      <c r="N19" s="250"/>
      <c r="O19" s="250"/>
      <c r="P19" s="250"/>
      <c r="Q19" s="250"/>
      <c r="R19" s="4"/>
      <c r="S19" s="252"/>
      <c r="T19" s="252"/>
      <c r="U19" s="252"/>
      <c r="V19" s="252"/>
      <c r="W19" s="252"/>
      <c r="X19" s="252"/>
      <c r="Y19" s="252"/>
      <c r="Z19" s="252"/>
      <c r="AA19" s="252"/>
      <c r="AB19" s="252"/>
    </row>
    <row r="20" spans="2:29" ht="13.8" hidden="1" outlineLevel="1" x14ac:dyDescent="0.25">
      <c r="B20" s="251"/>
      <c r="C20" s="21"/>
      <c r="D20" s="252"/>
      <c r="E20" s="250"/>
      <c r="F20" s="250"/>
      <c r="G20" s="250"/>
      <c r="H20" s="252"/>
      <c r="I20" s="33"/>
      <c r="J20" s="252"/>
      <c r="K20" s="252"/>
      <c r="L20" s="252"/>
      <c r="M20" s="250"/>
      <c r="N20" s="250"/>
      <c r="O20" s="250"/>
      <c r="P20" s="250"/>
      <c r="Q20" s="250"/>
      <c r="R20" s="4"/>
      <c r="S20" s="252"/>
      <c r="T20" s="252"/>
      <c r="U20" s="252"/>
      <c r="V20" s="252"/>
      <c r="W20" s="252"/>
      <c r="X20" s="252"/>
      <c r="Y20" s="252"/>
      <c r="Z20" s="252"/>
      <c r="AA20" s="252"/>
      <c r="AB20" s="252"/>
    </row>
    <row r="21" spans="2:29" hidden="1" outlineLevel="1" x14ac:dyDescent="0.25">
      <c r="B21" s="251"/>
      <c r="C21" s="37"/>
      <c r="D21" s="37"/>
      <c r="E21" s="38"/>
      <c r="F21" s="39"/>
      <c r="G21" s="39"/>
      <c r="H21" s="252"/>
      <c r="I21" s="33"/>
      <c r="J21" s="252"/>
      <c r="K21" s="252"/>
      <c r="L21" s="252"/>
      <c r="M21" s="250"/>
      <c r="N21" s="250"/>
      <c r="O21" s="250"/>
      <c r="P21" s="250"/>
      <c r="Q21" s="250"/>
      <c r="R21" s="4"/>
      <c r="S21" s="252"/>
      <c r="T21" s="252"/>
      <c r="U21" s="252"/>
      <c r="V21" s="252"/>
      <c r="W21" s="252"/>
      <c r="X21" s="252"/>
      <c r="Y21" s="252"/>
      <c r="Z21" s="252"/>
      <c r="AA21" s="252"/>
      <c r="AB21" s="252"/>
    </row>
    <row r="22" spans="2:29" hidden="1" outlineLevel="1" x14ac:dyDescent="0.25">
      <c r="B22" s="251"/>
      <c r="C22" s="252"/>
      <c r="D22" s="252"/>
      <c r="E22" s="250"/>
      <c r="F22" s="250"/>
      <c r="G22" s="250"/>
      <c r="H22" s="252"/>
      <c r="I22" s="33"/>
      <c r="J22" s="252"/>
      <c r="K22" s="252"/>
      <c r="L22" s="252"/>
      <c r="M22" s="250"/>
      <c r="N22" s="250"/>
      <c r="O22" s="250"/>
      <c r="P22" s="250"/>
      <c r="Q22" s="250"/>
      <c r="R22" s="4"/>
      <c r="S22" s="252"/>
      <c r="T22" s="252"/>
      <c r="U22" s="252"/>
      <c r="V22" s="252"/>
      <c r="W22" s="252"/>
      <c r="X22" s="252"/>
      <c r="Y22" s="252"/>
      <c r="Z22" s="252"/>
      <c r="AA22" s="252"/>
      <c r="AB22" s="252"/>
    </row>
    <row r="23" spans="2:29" hidden="1" outlineLevel="1" x14ac:dyDescent="0.25">
      <c r="B23" s="251"/>
      <c r="C23" s="252"/>
      <c r="D23" s="252"/>
      <c r="E23" s="250"/>
      <c r="F23" s="250"/>
      <c r="G23" s="250"/>
      <c r="H23" s="252"/>
      <c r="I23" s="33"/>
      <c r="J23" s="252"/>
      <c r="K23" s="252"/>
      <c r="L23" s="252"/>
      <c r="M23" s="250"/>
      <c r="N23" s="250"/>
      <c r="O23" s="250"/>
      <c r="P23" s="250"/>
      <c r="Q23" s="250"/>
      <c r="R23" s="4"/>
      <c r="S23" s="252"/>
      <c r="T23" s="252"/>
      <c r="U23" s="252"/>
      <c r="V23" s="252"/>
      <c r="W23" s="252"/>
      <c r="X23" s="252"/>
      <c r="Y23" s="252"/>
      <c r="Z23" s="252"/>
      <c r="AA23" s="252"/>
      <c r="AB23" s="252"/>
    </row>
    <row r="24" spans="2:29" hidden="1" outlineLevel="1" x14ac:dyDescent="0.25">
      <c r="B24" s="251"/>
      <c r="C24" s="252"/>
      <c r="D24" s="252"/>
      <c r="E24" s="250"/>
      <c r="F24" s="250"/>
      <c r="G24" s="250"/>
      <c r="H24" s="252"/>
      <c r="I24" s="33"/>
      <c r="J24" s="252"/>
      <c r="K24" s="252"/>
      <c r="L24" s="252"/>
      <c r="M24" s="250"/>
      <c r="N24" s="250"/>
      <c r="O24" s="250"/>
      <c r="P24" s="250"/>
      <c r="Q24" s="250"/>
      <c r="R24" s="4"/>
      <c r="S24" s="252"/>
      <c r="T24" s="252"/>
      <c r="U24" s="252"/>
      <c r="V24" s="252"/>
      <c r="W24" s="252"/>
      <c r="X24" s="252"/>
      <c r="Y24" s="252"/>
      <c r="Z24" s="252"/>
      <c r="AA24" s="252"/>
      <c r="AB24" s="252"/>
    </row>
    <row r="25" spans="2:29" hidden="1" outlineLevel="1" x14ac:dyDescent="0.25">
      <c r="B25" s="251"/>
      <c r="C25" s="252"/>
      <c r="D25" s="252"/>
      <c r="E25" s="250"/>
      <c r="F25" s="250"/>
      <c r="G25" s="250"/>
      <c r="H25" s="252"/>
      <c r="I25" s="33"/>
      <c r="J25" s="252"/>
      <c r="K25" s="252"/>
      <c r="L25" s="252"/>
      <c r="M25" s="250"/>
      <c r="N25" s="250"/>
      <c r="O25" s="250"/>
      <c r="P25" s="250"/>
      <c r="Q25" s="250"/>
      <c r="R25" s="4"/>
      <c r="S25" s="252"/>
      <c r="T25" s="252"/>
      <c r="U25" s="252"/>
      <c r="V25" s="252"/>
      <c r="W25" s="252"/>
      <c r="X25" s="252"/>
      <c r="Y25" s="252"/>
      <c r="Z25" s="252"/>
      <c r="AA25" s="252"/>
      <c r="AB25" s="252"/>
    </row>
    <row r="26" spans="2:29" hidden="1" outlineLevel="1" x14ac:dyDescent="0.25">
      <c r="B26" s="251"/>
      <c r="C26" s="252"/>
      <c r="D26" s="252"/>
      <c r="E26" s="250"/>
      <c r="F26" s="250"/>
      <c r="G26" s="250"/>
      <c r="H26" s="252"/>
      <c r="I26" s="33"/>
      <c r="J26" s="252"/>
      <c r="K26" s="252"/>
      <c r="L26" s="252"/>
      <c r="M26" s="250"/>
      <c r="N26" s="250"/>
      <c r="O26" s="250"/>
      <c r="P26" s="250"/>
      <c r="Q26" s="250"/>
      <c r="R26" s="4"/>
      <c r="S26" s="252"/>
      <c r="T26" s="252"/>
      <c r="U26" s="252"/>
      <c r="V26" s="252"/>
      <c r="W26" s="252"/>
      <c r="X26" s="252"/>
      <c r="Y26" s="252"/>
      <c r="Z26" s="252"/>
      <c r="AA26" s="252"/>
      <c r="AB26" s="252"/>
    </row>
    <row r="27" spans="2:29" hidden="1" outlineLevel="1" x14ac:dyDescent="0.25">
      <c r="B27" s="251"/>
      <c r="C27" s="1395" t="s">
        <v>54</v>
      </c>
      <c r="D27" s="1395"/>
      <c r="E27" s="39"/>
      <c r="F27" s="39"/>
      <c r="G27" s="39"/>
      <c r="H27" s="252"/>
      <c r="I27" s="33"/>
      <c r="J27" s="252"/>
      <c r="K27" s="252"/>
      <c r="L27" s="252"/>
      <c r="M27" s="250"/>
      <c r="N27" s="250"/>
      <c r="O27" s="250"/>
      <c r="P27" s="250"/>
      <c r="Q27" s="250"/>
      <c r="R27" s="4"/>
      <c r="S27" s="252"/>
      <c r="T27" s="252"/>
      <c r="U27" s="252"/>
      <c r="V27" s="252"/>
      <c r="W27" s="252"/>
      <c r="X27" s="252"/>
      <c r="Y27" s="252"/>
      <c r="Z27" s="252"/>
      <c r="AA27" s="252"/>
      <c r="AB27" s="252"/>
    </row>
    <row r="28" spans="2:29" hidden="1" outlineLevel="1" x14ac:dyDescent="0.25">
      <c r="B28" s="251"/>
      <c r="C28" s="39"/>
      <c r="D28" s="39"/>
      <c r="E28" s="39"/>
      <c r="F28" s="39"/>
      <c r="G28" s="39"/>
      <c r="H28" s="252"/>
      <c r="I28" s="33"/>
      <c r="J28" s="252"/>
      <c r="K28" s="252"/>
      <c r="L28" s="252"/>
      <c r="M28" s="250"/>
      <c r="N28" s="250"/>
      <c r="O28" s="250"/>
      <c r="P28" s="250"/>
      <c r="Q28" s="250"/>
      <c r="R28" s="4"/>
      <c r="S28" s="252"/>
      <c r="T28" s="252"/>
      <c r="U28" s="252"/>
      <c r="V28" s="252"/>
      <c r="W28" s="252"/>
      <c r="X28" s="252"/>
      <c r="Y28" s="252"/>
      <c r="Z28" s="252"/>
      <c r="AA28" s="252"/>
      <c r="AB28" s="252"/>
    </row>
    <row r="29" spans="2:29" ht="14.4" hidden="1" outlineLevel="1" x14ac:dyDescent="0.3">
      <c r="B29" s="251"/>
      <c r="C29" s="39"/>
      <c r="D29" s="39"/>
      <c r="E29" s="39"/>
      <c r="F29" s="39"/>
      <c r="G29" s="39"/>
      <c r="H29" s="252"/>
      <c r="I29" s="33"/>
      <c r="J29" s="252"/>
      <c r="K29" s="252"/>
      <c r="L29" s="252"/>
      <c r="M29" s="250"/>
      <c r="N29" s="250"/>
      <c r="O29" s="250"/>
      <c r="P29" s="250"/>
      <c r="Q29" s="250"/>
      <c r="R29" s="4"/>
      <c r="S29" s="252"/>
      <c r="T29" s="252"/>
      <c r="U29" s="252"/>
      <c r="V29" s="252"/>
      <c r="W29" s="252"/>
      <c r="X29" s="252"/>
      <c r="Y29" s="252"/>
      <c r="Z29" s="252"/>
      <c r="AA29" s="252"/>
      <c r="AB29" s="252"/>
      <c r="AC29" s="40"/>
    </row>
    <row r="30" spans="2:29" ht="14.4" hidden="1" outlineLevel="1" x14ac:dyDescent="0.3">
      <c r="B30" s="251"/>
      <c r="C30" s="39"/>
      <c r="D30" s="39"/>
      <c r="E30" s="39"/>
      <c r="F30" s="39"/>
      <c r="G30" s="39"/>
      <c r="H30" s="252"/>
      <c r="I30" s="33"/>
      <c r="J30" s="252"/>
      <c r="K30" s="252"/>
      <c r="L30" s="252"/>
      <c r="M30" s="250"/>
      <c r="N30" s="250"/>
      <c r="O30" s="250"/>
      <c r="P30" s="250"/>
      <c r="Q30" s="250"/>
      <c r="R30" s="4"/>
      <c r="S30" s="252"/>
      <c r="T30" s="252"/>
      <c r="U30" s="252"/>
      <c r="V30" s="252"/>
      <c r="W30" s="252"/>
      <c r="X30" s="252"/>
      <c r="Y30" s="252"/>
      <c r="Z30" s="252"/>
      <c r="AA30" s="252"/>
      <c r="AB30" s="252"/>
      <c r="AC30" s="41"/>
    </row>
    <row r="31" spans="2:29" ht="14.4" hidden="1" outlineLevel="1" x14ac:dyDescent="0.3">
      <c r="B31" s="251"/>
      <c r="C31" s="39"/>
      <c r="D31" s="39"/>
      <c r="E31" s="39"/>
      <c r="F31" s="39"/>
      <c r="G31" s="39"/>
      <c r="H31" s="252"/>
      <c r="I31" s="33"/>
      <c r="J31" s="252"/>
      <c r="K31" s="252"/>
      <c r="L31" s="252"/>
      <c r="M31" s="250"/>
      <c r="N31" s="250"/>
      <c r="O31" s="250"/>
      <c r="P31" s="250"/>
      <c r="Q31" s="250"/>
      <c r="R31" s="4"/>
      <c r="S31" s="252"/>
      <c r="T31" s="252"/>
      <c r="U31" s="252"/>
      <c r="V31" s="252"/>
      <c r="W31" s="252"/>
      <c r="X31" s="252"/>
      <c r="Y31" s="252"/>
      <c r="Z31" s="252"/>
      <c r="AA31" s="252"/>
      <c r="AB31" s="252"/>
      <c r="AC31" s="41"/>
    </row>
    <row r="32" spans="2:29" ht="14.4" hidden="1" outlineLevel="1" x14ac:dyDescent="0.3">
      <c r="B32" s="251"/>
      <c r="C32" s="39"/>
      <c r="D32" s="39"/>
      <c r="E32" s="39"/>
      <c r="F32" s="39"/>
      <c r="G32" s="39"/>
      <c r="H32" s="252"/>
      <c r="I32" s="33"/>
      <c r="J32" s="252"/>
      <c r="K32" s="252"/>
      <c r="L32" s="252"/>
      <c r="M32" s="250"/>
      <c r="N32" s="250"/>
      <c r="O32" s="250"/>
      <c r="P32" s="250"/>
      <c r="Q32" s="250"/>
      <c r="R32" s="4"/>
      <c r="S32" s="252"/>
      <c r="T32" s="252"/>
      <c r="U32" s="252"/>
      <c r="V32" s="252"/>
      <c r="W32" s="252"/>
      <c r="X32" s="252"/>
      <c r="Y32" s="252"/>
      <c r="Z32" s="252"/>
      <c r="AA32" s="252"/>
      <c r="AB32" s="252"/>
      <c r="AC32" s="41"/>
    </row>
    <row r="33" spans="2:34" ht="14.4" hidden="1" outlineLevel="1" x14ac:dyDescent="0.3">
      <c r="B33" s="251"/>
      <c r="C33" s="39"/>
      <c r="D33" s="39"/>
      <c r="E33" s="39"/>
      <c r="F33" s="39"/>
      <c r="G33" s="39"/>
      <c r="H33" s="252"/>
      <c r="I33" s="33"/>
      <c r="J33" s="252"/>
      <c r="K33" s="252"/>
      <c r="L33" s="252"/>
      <c r="M33" s="250"/>
      <c r="N33" s="250"/>
      <c r="O33" s="250"/>
      <c r="P33" s="250"/>
      <c r="Q33" s="250"/>
      <c r="R33" s="4"/>
      <c r="S33" s="252"/>
      <c r="T33" s="252"/>
      <c r="U33" s="252"/>
      <c r="V33" s="252"/>
      <c r="W33" s="252"/>
      <c r="X33" s="252"/>
      <c r="Y33" s="252"/>
      <c r="Z33" s="252"/>
      <c r="AA33" s="252"/>
      <c r="AB33" s="252"/>
      <c r="AC33" s="41"/>
    </row>
    <row r="34" spans="2:34" hidden="1" outlineLevel="1" x14ac:dyDescent="0.25">
      <c r="B34" s="251"/>
      <c r="C34" s="1395" t="s">
        <v>60</v>
      </c>
      <c r="D34" s="1395"/>
      <c r="E34" s="39"/>
      <c r="F34" s="39"/>
      <c r="G34" s="39"/>
      <c r="H34" s="252"/>
      <c r="I34" s="33"/>
      <c r="J34" s="252"/>
      <c r="K34" s="252"/>
      <c r="L34" s="252"/>
      <c r="M34" s="250"/>
      <c r="N34" s="250"/>
      <c r="O34" s="250"/>
      <c r="P34" s="250"/>
      <c r="Q34" s="250"/>
      <c r="R34" s="4"/>
      <c r="S34" s="252"/>
      <c r="T34" s="252"/>
      <c r="U34" s="252"/>
      <c r="V34" s="252"/>
      <c r="W34" s="252"/>
      <c r="X34" s="252"/>
      <c r="Y34" s="252"/>
      <c r="Z34" s="252"/>
      <c r="AA34" s="252"/>
      <c r="AB34" s="252"/>
    </row>
    <row r="35" spans="2:34" hidden="1" outlineLevel="1" x14ac:dyDescent="0.25">
      <c r="B35" s="251"/>
      <c r="C35" s="1396"/>
      <c r="D35" s="1396"/>
      <c r="E35" s="1396"/>
      <c r="F35" s="1396"/>
      <c r="G35" s="39"/>
      <c r="H35" s="252"/>
      <c r="I35" s="33"/>
      <c r="J35" s="252"/>
      <c r="K35" s="252"/>
      <c r="L35" s="252"/>
      <c r="M35" s="250"/>
      <c r="N35" s="250"/>
      <c r="O35" s="250"/>
      <c r="P35" s="250"/>
      <c r="Q35" s="250"/>
      <c r="R35" s="4"/>
      <c r="S35" s="252"/>
      <c r="T35" s="252"/>
      <c r="U35" s="252"/>
      <c r="V35" s="252"/>
      <c r="W35" s="252"/>
      <c r="X35" s="252"/>
      <c r="Y35" s="252"/>
      <c r="Z35" s="252"/>
      <c r="AA35" s="252"/>
      <c r="AB35" s="252"/>
    </row>
    <row r="36" spans="2:34" hidden="1" outlineLevel="1" x14ac:dyDescent="0.25">
      <c r="B36" s="251"/>
      <c r="C36" s="1396"/>
      <c r="D36" s="1396"/>
      <c r="E36" s="1396"/>
      <c r="F36" s="1396"/>
      <c r="G36" s="39"/>
      <c r="H36" s="252"/>
      <c r="I36" s="33"/>
      <c r="J36" s="252"/>
      <c r="K36" s="252"/>
      <c r="L36" s="252"/>
      <c r="M36" s="250"/>
      <c r="N36" s="250"/>
      <c r="O36" s="250"/>
      <c r="P36" s="250"/>
      <c r="Q36" s="250"/>
      <c r="R36" s="4"/>
      <c r="S36" s="252"/>
      <c r="T36" s="252"/>
      <c r="U36" s="252"/>
      <c r="V36" s="252"/>
      <c r="W36" s="252"/>
      <c r="X36" s="252"/>
      <c r="Y36" s="252"/>
      <c r="Z36" s="252"/>
      <c r="AA36" s="252"/>
      <c r="AB36" s="252"/>
    </row>
    <row r="37" spans="2:34" hidden="1" outlineLevel="1" x14ac:dyDescent="0.25">
      <c r="B37" s="251"/>
      <c r="C37" s="37"/>
      <c r="D37" s="37"/>
      <c r="E37" s="38"/>
      <c r="F37" s="39"/>
      <c r="G37" s="39"/>
      <c r="H37" s="252"/>
      <c r="I37" s="33"/>
      <c r="J37" s="252"/>
      <c r="K37" s="252"/>
      <c r="L37" s="252"/>
      <c r="M37" s="250"/>
      <c r="N37" s="250"/>
      <c r="O37" s="250"/>
      <c r="P37" s="250"/>
      <c r="Q37" s="250"/>
      <c r="R37" s="4"/>
      <c r="S37" s="252"/>
      <c r="T37" s="252"/>
      <c r="U37" s="252"/>
      <c r="V37" s="252"/>
      <c r="W37" s="252"/>
      <c r="X37" s="252"/>
      <c r="Y37" s="252"/>
      <c r="Z37" s="252"/>
      <c r="AA37" s="252"/>
      <c r="AB37" s="252"/>
    </row>
    <row r="38" spans="2:34" hidden="1" outlineLevel="1" x14ac:dyDescent="0.25">
      <c r="B38" s="251"/>
      <c r="C38" s="37"/>
      <c r="D38" s="37"/>
      <c r="E38" s="38"/>
      <c r="F38" s="39"/>
      <c r="G38" s="39"/>
      <c r="H38" s="252"/>
      <c r="I38" s="33"/>
      <c r="J38" s="252"/>
      <c r="K38" s="252"/>
      <c r="L38" s="252"/>
      <c r="M38" s="250"/>
      <c r="N38" s="250"/>
      <c r="O38" s="250"/>
      <c r="P38" s="250"/>
      <c r="Q38" s="250"/>
      <c r="R38" s="4"/>
      <c r="S38" s="252"/>
      <c r="T38" s="252"/>
      <c r="U38" s="252"/>
      <c r="V38" s="252"/>
      <c r="W38" s="252"/>
      <c r="X38" s="252"/>
      <c r="Y38" s="252"/>
      <c r="Z38" s="252"/>
      <c r="AA38" s="252"/>
      <c r="AB38" s="252"/>
    </row>
    <row r="39" spans="2:34" hidden="1" outlineLevel="1" x14ac:dyDescent="0.25">
      <c r="B39" s="251"/>
      <c r="C39" s="37"/>
      <c r="D39" s="37"/>
      <c r="E39" s="38"/>
      <c r="F39" s="39"/>
      <c r="G39" s="42"/>
      <c r="H39" s="252"/>
      <c r="I39" s="33"/>
      <c r="J39" s="252"/>
      <c r="K39" s="252"/>
      <c r="L39" s="252"/>
      <c r="M39" s="250"/>
      <c r="N39" s="250"/>
      <c r="O39" s="250"/>
      <c r="P39" s="250"/>
      <c r="Q39" s="250"/>
      <c r="R39" s="4"/>
      <c r="S39" s="252"/>
      <c r="T39" s="252"/>
      <c r="U39" s="252"/>
      <c r="V39" s="252"/>
      <c r="W39" s="252"/>
      <c r="X39" s="252"/>
      <c r="Y39" s="252"/>
      <c r="Z39" s="252"/>
      <c r="AA39" s="252"/>
      <c r="AB39" s="252"/>
    </row>
    <row r="40" spans="2:34" hidden="1" outlineLevel="1" x14ac:dyDescent="0.25">
      <c r="B40" s="251"/>
      <c r="C40" s="37"/>
      <c r="D40" s="37"/>
      <c r="E40" s="38"/>
      <c r="F40" s="39"/>
      <c r="G40" s="42"/>
      <c r="H40" s="252"/>
      <c r="I40" s="33"/>
      <c r="J40" s="252"/>
      <c r="K40" s="252"/>
      <c r="L40" s="252"/>
      <c r="M40" s="250"/>
      <c r="N40" s="250"/>
      <c r="O40" s="250"/>
      <c r="P40" s="250"/>
      <c r="Q40" s="250"/>
      <c r="R40" s="4"/>
      <c r="S40" s="252"/>
      <c r="T40" s="252"/>
      <c r="U40" s="252"/>
      <c r="V40" s="252"/>
      <c r="W40" s="252"/>
      <c r="X40" s="252"/>
      <c r="Y40" s="252"/>
      <c r="Z40" s="252"/>
      <c r="AA40" s="252"/>
      <c r="AB40" s="252"/>
    </row>
    <row r="41" spans="2:34" s="252" customFormat="1" hidden="1" outlineLevel="1" x14ac:dyDescent="0.25">
      <c r="B41" s="251"/>
      <c r="C41" s="37"/>
      <c r="D41" s="37"/>
      <c r="E41" s="39"/>
      <c r="F41" s="39"/>
      <c r="G41" s="39"/>
      <c r="I41" s="33"/>
      <c r="M41" s="250"/>
      <c r="N41" s="250"/>
      <c r="O41" s="250"/>
      <c r="P41" s="250"/>
      <c r="Q41" s="250"/>
      <c r="R41" s="4"/>
      <c r="AC41" s="3"/>
      <c r="AD41" s="3"/>
      <c r="AE41" s="3"/>
      <c r="AF41" s="3"/>
      <c r="AG41" s="3"/>
      <c r="AH41" s="3"/>
    </row>
    <row r="42" spans="2:34" s="252" customFormat="1" hidden="1" outlineLevel="1" x14ac:dyDescent="0.25">
      <c r="B42" s="251"/>
      <c r="C42" s="37"/>
      <c r="D42" s="37"/>
      <c r="E42" s="39"/>
      <c r="F42" s="39"/>
      <c r="G42" s="39"/>
      <c r="I42" s="33"/>
      <c r="M42" s="250"/>
      <c r="N42" s="250"/>
      <c r="O42" s="250"/>
      <c r="P42" s="250"/>
      <c r="Q42" s="250"/>
      <c r="R42" s="4"/>
      <c r="AC42" s="3"/>
      <c r="AD42" s="3"/>
      <c r="AE42" s="3"/>
      <c r="AF42" s="3"/>
      <c r="AG42" s="3"/>
      <c r="AH42" s="3"/>
    </row>
    <row r="43" spans="2:34" s="252" customFormat="1" hidden="1" outlineLevel="1" x14ac:dyDescent="0.25">
      <c r="B43" s="251"/>
      <c r="C43" s="37"/>
      <c r="D43" s="37"/>
      <c r="E43" s="39"/>
      <c r="F43" s="39"/>
      <c r="G43" s="39"/>
      <c r="I43" s="33"/>
      <c r="M43" s="250"/>
      <c r="N43" s="250"/>
      <c r="O43" s="250"/>
      <c r="P43" s="250"/>
      <c r="Q43" s="250"/>
      <c r="R43" s="4"/>
      <c r="AC43" s="3"/>
      <c r="AD43" s="3"/>
      <c r="AE43" s="3"/>
      <c r="AF43" s="3"/>
      <c r="AG43" s="3"/>
      <c r="AH43" s="3"/>
    </row>
    <row r="44" spans="2:34" s="252" customFormat="1" hidden="1" outlineLevel="1" x14ac:dyDescent="0.25">
      <c r="B44" s="251"/>
      <c r="C44" s="37"/>
      <c r="D44" s="37"/>
      <c r="E44" s="39"/>
      <c r="F44" s="39"/>
      <c r="G44" s="39"/>
      <c r="I44" s="33"/>
      <c r="M44" s="250"/>
      <c r="N44" s="250"/>
      <c r="O44" s="250"/>
      <c r="P44" s="250"/>
      <c r="Q44" s="250"/>
      <c r="R44" s="4"/>
      <c r="AC44" s="3"/>
      <c r="AD44" s="3"/>
      <c r="AE44" s="3"/>
      <c r="AF44" s="3"/>
      <c r="AG44" s="3"/>
      <c r="AH44" s="3"/>
    </row>
    <row r="45" spans="2:34" s="252" customFormat="1" hidden="1" outlineLevel="1" x14ac:dyDescent="0.25">
      <c r="B45" s="251"/>
      <c r="C45" s="37"/>
      <c r="D45" s="37"/>
      <c r="E45" s="39"/>
      <c r="F45" s="39"/>
      <c r="G45" s="39"/>
      <c r="I45" s="33"/>
      <c r="M45" s="250"/>
      <c r="N45" s="250"/>
      <c r="O45" s="250"/>
      <c r="P45" s="250"/>
      <c r="Q45" s="250"/>
      <c r="R45" s="4"/>
      <c r="AC45" s="3"/>
      <c r="AD45" s="3"/>
      <c r="AE45" s="3"/>
      <c r="AF45" s="3"/>
      <c r="AG45" s="3"/>
      <c r="AH45" s="3"/>
    </row>
    <row r="46" spans="2:34" s="252" customFormat="1" hidden="1" outlineLevel="1" x14ac:dyDescent="0.25">
      <c r="B46" s="251"/>
      <c r="C46" s="37"/>
      <c r="D46" s="37"/>
      <c r="E46" s="39"/>
      <c r="F46" s="39"/>
      <c r="G46" s="39"/>
      <c r="I46" s="33"/>
      <c r="M46" s="250"/>
      <c r="N46" s="250"/>
      <c r="O46" s="250"/>
      <c r="P46" s="250"/>
      <c r="Q46" s="250"/>
      <c r="R46" s="4"/>
      <c r="AC46" s="3"/>
      <c r="AD46" s="3"/>
      <c r="AE46" s="3"/>
      <c r="AF46" s="3"/>
      <c r="AG46" s="3"/>
      <c r="AH46" s="3"/>
    </row>
    <row r="47" spans="2:34" s="252" customFormat="1" hidden="1" outlineLevel="1" x14ac:dyDescent="0.25">
      <c r="B47" s="251"/>
      <c r="C47" s="37"/>
      <c r="D47" s="37"/>
      <c r="E47" s="39"/>
      <c r="F47" s="39"/>
      <c r="G47" s="39"/>
      <c r="I47" s="33"/>
      <c r="M47" s="250"/>
      <c r="N47" s="250"/>
      <c r="O47" s="250"/>
      <c r="P47" s="250"/>
      <c r="Q47" s="250"/>
      <c r="R47" s="4"/>
      <c r="AC47" s="3"/>
      <c r="AD47" s="3"/>
      <c r="AE47" s="3"/>
      <c r="AF47" s="3"/>
      <c r="AG47" s="3"/>
      <c r="AH47" s="3"/>
    </row>
    <row r="48" spans="2:34" s="252" customFormat="1" hidden="1" outlineLevel="1" x14ac:dyDescent="0.25">
      <c r="B48" s="251"/>
      <c r="C48" s="37"/>
      <c r="D48" s="37"/>
      <c r="E48" s="39"/>
      <c r="F48" s="39"/>
      <c r="G48" s="39"/>
      <c r="I48" s="33"/>
      <c r="M48" s="250"/>
      <c r="N48" s="250"/>
      <c r="O48" s="250"/>
      <c r="P48" s="250"/>
      <c r="Q48" s="250"/>
      <c r="R48" s="4"/>
      <c r="AC48" s="3"/>
      <c r="AD48" s="3"/>
      <c r="AE48" s="3"/>
      <c r="AF48" s="3"/>
      <c r="AG48" s="3"/>
      <c r="AH48" s="3"/>
    </row>
    <row r="49" spans="2:34" s="252" customFormat="1" hidden="1" outlineLevel="1" x14ac:dyDescent="0.25">
      <c r="B49" s="251"/>
      <c r="C49" s="37"/>
      <c r="D49" s="37"/>
      <c r="E49" s="39"/>
      <c r="F49" s="39"/>
      <c r="G49" s="39"/>
      <c r="I49" s="33"/>
      <c r="M49" s="250"/>
      <c r="N49" s="250"/>
      <c r="O49" s="250"/>
      <c r="P49" s="250"/>
      <c r="Q49" s="250"/>
      <c r="R49" s="4"/>
      <c r="AC49" s="3"/>
      <c r="AD49" s="3"/>
      <c r="AE49" s="3"/>
      <c r="AF49" s="3"/>
      <c r="AG49" s="3"/>
      <c r="AH49" s="3"/>
    </row>
    <row r="50" spans="2:34" s="252" customFormat="1" hidden="1" outlineLevel="1" x14ac:dyDescent="0.25">
      <c r="B50" s="251"/>
      <c r="C50" s="37"/>
      <c r="D50" s="37"/>
      <c r="E50" s="39"/>
      <c r="F50" s="39"/>
      <c r="G50" s="39"/>
      <c r="I50" s="33"/>
      <c r="M50" s="250"/>
      <c r="N50" s="250"/>
      <c r="O50" s="250"/>
      <c r="P50" s="250"/>
      <c r="Q50" s="250"/>
      <c r="R50" s="4"/>
      <c r="AC50" s="3"/>
      <c r="AD50" s="3"/>
      <c r="AE50" s="3"/>
      <c r="AF50" s="3"/>
      <c r="AG50" s="3"/>
      <c r="AH50" s="3"/>
    </row>
    <row r="51" spans="2:34" s="252" customFormat="1" hidden="1" outlineLevel="1" x14ac:dyDescent="0.25">
      <c r="B51" s="251"/>
      <c r="C51" s="37"/>
      <c r="D51" s="37"/>
      <c r="E51" s="39"/>
      <c r="F51" s="39"/>
      <c r="G51" s="39"/>
      <c r="I51" s="33"/>
      <c r="M51" s="250"/>
      <c r="N51" s="250"/>
      <c r="O51" s="250"/>
      <c r="P51" s="250"/>
      <c r="Q51" s="250"/>
      <c r="R51" s="4"/>
      <c r="AC51" s="3"/>
      <c r="AD51" s="3"/>
      <c r="AE51" s="3"/>
      <c r="AF51" s="3"/>
      <c r="AG51" s="3"/>
      <c r="AH51" s="3"/>
    </row>
    <row r="52" spans="2:34" s="252" customFormat="1" hidden="1" outlineLevel="1" x14ac:dyDescent="0.25">
      <c r="B52" s="251"/>
      <c r="C52" s="37"/>
      <c r="D52" s="37"/>
      <c r="E52" s="39"/>
      <c r="F52" s="39"/>
      <c r="G52" s="39"/>
      <c r="I52" s="33"/>
      <c r="M52" s="250"/>
      <c r="N52" s="250"/>
      <c r="O52" s="250"/>
      <c r="P52" s="250"/>
      <c r="Q52" s="250"/>
      <c r="R52" s="4"/>
      <c r="AC52" s="3"/>
      <c r="AD52" s="3"/>
      <c r="AE52" s="3"/>
      <c r="AF52" s="3"/>
      <c r="AG52" s="3"/>
      <c r="AH52" s="3"/>
    </row>
    <row r="53" spans="2:34" s="252" customFormat="1" hidden="1" outlineLevel="1" x14ac:dyDescent="0.25">
      <c r="B53" s="251"/>
      <c r="C53" s="37"/>
      <c r="D53" s="37"/>
      <c r="E53" s="39"/>
      <c r="F53" s="39"/>
      <c r="G53" s="39"/>
      <c r="I53" s="33"/>
      <c r="M53" s="250"/>
      <c r="N53" s="250"/>
      <c r="O53" s="250"/>
      <c r="P53" s="250"/>
      <c r="Q53" s="250"/>
      <c r="R53" s="4"/>
      <c r="AC53" s="3"/>
      <c r="AD53" s="3"/>
      <c r="AE53" s="3"/>
      <c r="AF53" s="3"/>
      <c r="AG53" s="3"/>
      <c r="AH53" s="3"/>
    </row>
    <row r="54" spans="2:34" s="252" customFormat="1" hidden="1" outlineLevel="1" x14ac:dyDescent="0.25">
      <c r="B54" s="251"/>
      <c r="C54" s="37"/>
      <c r="D54" s="37"/>
      <c r="E54" s="39"/>
      <c r="F54" s="39"/>
      <c r="G54" s="39"/>
      <c r="I54" s="33"/>
      <c r="M54" s="250"/>
      <c r="N54" s="250"/>
      <c r="O54" s="250"/>
      <c r="P54" s="250"/>
      <c r="Q54" s="250"/>
      <c r="R54" s="4"/>
      <c r="AC54" s="3"/>
      <c r="AD54" s="3"/>
      <c r="AE54" s="3"/>
      <c r="AF54" s="3"/>
      <c r="AG54" s="3"/>
      <c r="AH54" s="3"/>
    </row>
    <row r="55" spans="2:34" s="252" customFormat="1" hidden="1" outlineLevel="1" x14ac:dyDescent="0.25">
      <c r="B55" s="251"/>
      <c r="C55" s="1395" t="s">
        <v>60</v>
      </c>
      <c r="D55" s="1395"/>
      <c r="E55" s="39"/>
      <c r="F55" s="39"/>
      <c r="G55" s="39"/>
      <c r="I55" s="33"/>
      <c r="M55" s="250"/>
      <c r="N55" s="250"/>
      <c r="O55" s="250"/>
      <c r="P55" s="250"/>
      <c r="Q55" s="250"/>
      <c r="R55" s="4"/>
      <c r="AC55" s="3"/>
      <c r="AD55" s="3"/>
      <c r="AE55" s="3"/>
      <c r="AF55" s="3"/>
      <c r="AG55" s="3"/>
      <c r="AH55" s="3"/>
    </row>
    <row r="56" spans="2:34" s="252" customFormat="1" hidden="1" outlineLevel="1" x14ac:dyDescent="0.25">
      <c r="B56" s="251"/>
      <c r="C56" s="37"/>
      <c r="D56" s="37"/>
      <c r="E56" s="39"/>
      <c r="F56" s="39"/>
      <c r="G56" s="39"/>
      <c r="I56" s="33"/>
      <c r="M56" s="250"/>
      <c r="N56" s="250"/>
      <c r="O56" s="250"/>
      <c r="P56" s="250"/>
      <c r="Q56" s="250"/>
      <c r="R56" s="4"/>
      <c r="AC56" s="3"/>
      <c r="AD56" s="3"/>
      <c r="AE56" s="3"/>
      <c r="AF56" s="3"/>
      <c r="AG56" s="3"/>
      <c r="AH56" s="3"/>
    </row>
    <row r="57" spans="2:34" s="252" customFormat="1" hidden="1" outlineLevel="1" x14ac:dyDescent="0.25">
      <c r="B57" s="251"/>
      <c r="C57" s="37" t="s">
        <v>316</v>
      </c>
      <c r="D57" s="37"/>
      <c r="E57" s="39"/>
      <c r="F57" s="43"/>
      <c r="G57" s="42" t="s">
        <v>62</v>
      </c>
      <c r="I57" s="33"/>
      <c r="M57" s="250"/>
      <c r="N57" s="250"/>
      <c r="O57" s="250"/>
      <c r="P57" s="250"/>
      <c r="Q57" s="250"/>
      <c r="R57" s="4"/>
      <c r="AC57" s="3"/>
      <c r="AD57" s="3"/>
      <c r="AE57" s="3"/>
      <c r="AF57" s="3"/>
      <c r="AG57" s="3"/>
      <c r="AH57" s="3"/>
    </row>
    <row r="58" spans="2:34" s="252" customFormat="1" hidden="1" outlineLevel="1" x14ac:dyDescent="0.25">
      <c r="B58" s="251"/>
      <c r="C58" s="37"/>
      <c r="D58" s="37"/>
      <c r="E58" s="39"/>
      <c r="F58" s="39"/>
      <c r="G58" s="39"/>
      <c r="I58" s="33"/>
      <c r="M58" s="250"/>
      <c r="N58" s="250"/>
      <c r="O58" s="250"/>
      <c r="P58" s="250"/>
      <c r="Q58" s="250"/>
      <c r="R58" s="4"/>
      <c r="AC58" s="3"/>
      <c r="AD58" s="3"/>
      <c r="AE58" s="3"/>
      <c r="AF58" s="3"/>
      <c r="AG58" s="3"/>
      <c r="AH58" s="3"/>
    </row>
    <row r="59" spans="2:34" s="252" customFormat="1" hidden="1" outlineLevel="1" x14ac:dyDescent="0.25">
      <c r="B59" s="251"/>
      <c r="C59" s="42" t="s">
        <v>61</v>
      </c>
      <c r="D59" s="37"/>
      <c r="E59" s="42"/>
      <c r="F59" s="43"/>
      <c r="G59" s="42" t="s">
        <v>62</v>
      </c>
      <c r="I59" s="33"/>
      <c r="M59" s="250"/>
      <c r="N59" s="250"/>
      <c r="O59" s="250"/>
      <c r="P59" s="250"/>
      <c r="Q59" s="250"/>
      <c r="R59" s="4"/>
      <c r="AC59" s="3"/>
      <c r="AD59" s="3"/>
      <c r="AE59" s="3"/>
      <c r="AF59" s="3"/>
      <c r="AG59" s="3"/>
      <c r="AH59" s="3"/>
    </row>
    <row r="60" spans="2:34" s="252" customFormat="1" hidden="1" outlineLevel="1" x14ac:dyDescent="0.25">
      <c r="B60" s="251"/>
      <c r="C60" s="37"/>
      <c r="D60" s="37"/>
      <c r="E60" s="39"/>
      <c r="F60" s="39"/>
      <c r="G60" s="39"/>
      <c r="I60" s="33"/>
      <c r="M60" s="250"/>
      <c r="N60" s="250"/>
      <c r="O60" s="250"/>
      <c r="P60" s="250"/>
      <c r="Q60" s="250"/>
      <c r="R60" s="4"/>
      <c r="AC60" s="3"/>
      <c r="AD60" s="3"/>
      <c r="AE60" s="3"/>
      <c r="AF60" s="3"/>
      <c r="AG60" s="3"/>
      <c r="AH60" s="3"/>
    </row>
    <row r="61" spans="2:34" s="252" customFormat="1" hidden="1" outlineLevel="1" x14ac:dyDescent="0.25">
      <c r="B61" s="251"/>
      <c r="C61" s="37"/>
      <c r="D61" s="37"/>
      <c r="E61" s="39"/>
      <c r="F61" s="39"/>
      <c r="G61" s="39"/>
      <c r="I61" s="33"/>
      <c r="M61" s="250"/>
      <c r="N61" s="250"/>
      <c r="O61" s="250"/>
      <c r="P61" s="250"/>
      <c r="Q61" s="250"/>
      <c r="R61" s="4"/>
      <c r="AC61" s="3"/>
      <c r="AD61" s="3"/>
      <c r="AE61" s="3"/>
      <c r="AF61" s="3"/>
      <c r="AG61" s="3"/>
      <c r="AH61" s="3"/>
    </row>
    <row r="62" spans="2:34" s="252" customFormat="1" hidden="1" outlineLevel="1" x14ac:dyDescent="0.25">
      <c r="B62" s="251"/>
      <c r="C62" s="37"/>
      <c r="D62" s="37"/>
      <c r="E62" s="39"/>
      <c r="F62" s="39"/>
      <c r="G62" s="39"/>
      <c r="I62" s="33"/>
      <c r="M62" s="250"/>
      <c r="N62" s="250"/>
      <c r="O62" s="250"/>
      <c r="P62" s="250"/>
      <c r="Q62" s="250"/>
      <c r="R62" s="4"/>
      <c r="AC62" s="3"/>
      <c r="AD62" s="3"/>
      <c r="AE62" s="3"/>
      <c r="AF62" s="3"/>
      <c r="AG62" s="3"/>
      <c r="AH62" s="3"/>
    </row>
    <row r="63" spans="2:34" s="252" customFormat="1" hidden="1" outlineLevel="1" x14ac:dyDescent="0.25">
      <c r="B63" s="251"/>
      <c r="C63" s="37"/>
      <c r="D63" s="37"/>
      <c r="E63" s="39"/>
      <c r="F63" s="39"/>
      <c r="G63" s="39"/>
      <c r="I63" s="33"/>
      <c r="M63" s="250"/>
      <c r="N63" s="250"/>
      <c r="O63" s="250"/>
      <c r="P63" s="250"/>
      <c r="Q63" s="250"/>
      <c r="R63" s="4"/>
      <c r="AC63" s="3"/>
      <c r="AD63" s="3"/>
      <c r="AE63" s="3"/>
      <c r="AF63" s="3"/>
      <c r="AG63" s="3"/>
      <c r="AH63" s="3"/>
    </row>
    <row r="64" spans="2:34" s="252" customFormat="1" hidden="1" outlineLevel="1" x14ac:dyDescent="0.25">
      <c r="B64" s="251"/>
      <c r="C64" s="37"/>
      <c r="D64" s="37"/>
      <c r="E64" s="39"/>
      <c r="F64" s="39"/>
      <c r="G64" s="39"/>
      <c r="I64" s="33"/>
      <c r="M64" s="250"/>
      <c r="N64" s="250"/>
      <c r="O64" s="250"/>
      <c r="P64" s="250"/>
      <c r="Q64" s="250"/>
      <c r="R64" s="4"/>
      <c r="AC64" s="3"/>
      <c r="AD64" s="3"/>
      <c r="AE64" s="3"/>
      <c r="AF64" s="3"/>
      <c r="AG64" s="3"/>
      <c r="AH64" s="3"/>
    </row>
    <row r="65" spans="2:34" s="252" customFormat="1" hidden="1" outlineLevel="1" x14ac:dyDescent="0.25">
      <c r="B65" s="251"/>
      <c r="C65" s="37"/>
      <c r="D65" s="37"/>
      <c r="E65" s="39"/>
      <c r="F65" s="39"/>
      <c r="G65" s="39"/>
      <c r="I65" s="33"/>
      <c r="M65" s="250"/>
      <c r="N65" s="250"/>
      <c r="O65" s="250"/>
      <c r="P65" s="250"/>
      <c r="Q65" s="250"/>
      <c r="R65" s="4"/>
      <c r="AC65" s="3"/>
      <c r="AD65" s="3"/>
      <c r="AE65" s="3"/>
      <c r="AF65" s="3"/>
      <c r="AG65" s="3"/>
      <c r="AH65" s="3"/>
    </row>
    <row r="66" spans="2:34" s="252" customFormat="1" hidden="1" outlineLevel="1" x14ac:dyDescent="0.25">
      <c r="B66" s="251"/>
      <c r="C66" s="37"/>
      <c r="D66" s="37"/>
      <c r="E66" s="39"/>
      <c r="F66" s="39"/>
      <c r="G66" s="39"/>
      <c r="I66" s="33"/>
      <c r="M66" s="250"/>
      <c r="N66" s="250"/>
      <c r="O66" s="250"/>
      <c r="P66" s="250"/>
      <c r="Q66" s="250"/>
      <c r="R66" s="4"/>
      <c r="AC66" s="3"/>
      <c r="AD66" s="3"/>
      <c r="AE66" s="3"/>
      <c r="AF66" s="3"/>
      <c r="AG66" s="3"/>
      <c r="AH66" s="3"/>
    </row>
    <row r="67" spans="2:34" s="252" customFormat="1" hidden="1" outlineLevel="1" x14ac:dyDescent="0.25">
      <c r="B67" s="251"/>
      <c r="C67" s="37"/>
      <c r="D67" s="37"/>
      <c r="E67" s="39"/>
      <c r="F67" s="39"/>
      <c r="G67" s="39"/>
      <c r="I67" s="33"/>
      <c r="M67" s="250"/>
      <c r="N67" s="250"/>
      <c r="O67" s="250"/>
      <c r="P67" s="250"/>
      <c r="Q67" s="250"/>
      <c r="R67" s="4"/>
      <c r="AC67" s="3"/>
      <c r="AD67" s="3"/>
      <c r="AE67" s="3"/>
      <c r="AF67" s="3"/>
      <c r="AG67" s="3"/>
      <c r="AH67" s="3"/>
    </row>
    <row r="68" spans="2:34" s="252" customFormat="1" hidden="1" outlineLevel="1" x14ac:dyDescent="0.25">
      <c r="B68" s="251"/>
      <c r="C68" s="37"/>
      <c r="D68" s="37"/>
      <c r="E68" s="39"/>
      <c r="F68" s="39"/>
      <c r="G68" s="39"/>
      <c r="I68" s="33"/>
      <c r="M68" s="250"/>
      <c r="N68" s="250"/>
      <c r="O68" s="250"/>
      <c r="P68" s="250"/>
      <c r="Q68" s="250"/>
      <c r="R68" s="4"/>
      <c r="AC68" s="3"/>
      <c r="AD68" s="3"/>
      <c r="AE68" s="3"/>
      <c r="AF68" s="3"/>
      <c r="AG68" s="3"/>
      <c r="AH68" s="3"/>
    </row>
    <row r="69" spans="2:34" s="252" customFormat="1" hidden="1" outlineLevel="1" x14ac:dyDescent="0.25">
      <c r="B69" s="251"/>
      <c r="C69" s="37"/>
      <c r="D69" s="37"/>
      <c r="E69" s="39"/>
      <c r="F69" s="39"/>
      <c r="G69" s="39"/>
      <c r="I69" s="33"/>
      <c r="M69" s="250"/>
      <c r="N69" s="250"/>
      <c r="O69" s="250"/>
      <c r="P69" s="250"/>
      <c r="Q69" s="250"/>
      <c r="R69" s="4"/>
      <c r="AC69" s="3"/>
      <c r="AD69" s="3"/>
      <c r="AE69" s="3"/>
      <c r="AF69" s="3"/>
      <c r="AG69" s="3"/>
      <c r="AH69" s="3"/>
    </row>
    <row r="70" spans="2:34" s="252" customFormat="1" hidden="1" outlineLevel="1" x14ac:dyDescent="0.25">
      <c r="B70" s="251"/>
      <c r="C70" s="37"/>
      <c r="D70" s="37"/>
      <c r="E70" s="39"/>
      <c r="F70" s="39"/>
      <c r="G70" s="39"/>
      <c r="I70" s="33"/>
      <c r="M70" s="250"/>
      <c r="N70" s="250"/>
      <c r="O70" s="250"/>
      <c r="P70" s="250"/>
      <c r="Q70" s="250"/>
      <c r="R70" s="4"/>
      <c r="AC70" s="3"/>
      <c r="AD70" s="3"/>
      <c r="AE70" s="3"/>
      <c r="AF70" s="3"/>
      <c r="AG70" s="3"/>
      <c r="AH70" s="3"/>
    </row>
    <row r="71" spans="2:34" s="252" customFormat="1" hidden="1" outlineLevel="1" x14ac:dyDescent="0.25">
      <c r="B71" s="251"/>
      <c r="C71" s="37"/>
      <c r="D71" s="37"/>
      <c r="E71" s="39"/>
      <c r="F71" s="39"/>
      <c r="G71" s="39"/>
      <c r="I71" s="33"/>
      <c r="M71" s="250"/>
      <c r="N71" s="250"/>
      <c r="O71" s="250"/>
      <c r="P71" s="250"/>
      <c r="Q71" s="250"/>
      <c r="R71" s="4"/>
      <c r="AC71" s="3"/>
      <c r="AD71" s="3"/>
      <c r="AE71" s="3"/>
      <c r="AF71" s="3"/>
      <c r="AG71" s="3"/>
      <c r="AH71" s="3"/>
    </row>
    <row r="72" spans="2:34" s="252" customFormat="1" hidden="1" outlineLevel="1" x14ac:dyDescent="0.25">
      <c r="B72" s="251"/>
      <c r="C72" s="37"/>
      <c r="D72" s="37"/>
      <c r="E72" s="39"/>
      <c r="F72" s="39"/>
      <c r="G72" s="39"/>
      <c r="I72" s="33"/>
      <c r="M72" s="250"/>
      <c r="N72" s="250"/>
      <c r="O72" s="250"/>
      <c r="P72" s="250"/>
      <c r="Q72" s="250"/>
      <c r="R72" s="4"/>
      <c r="AC72" s="3"/>
      <c r="AD72" s="3"/>
      <c r="AE72" s="3"/>
      <c r="AF72" s="3"/>
      <c r="AG72" s="3"/>
      <c r="AH72" s="3"/>
    </row>
    <row r="73" spans="2:34" hidden="1" outlineLevel="1" x14ac:dyDescent="0.25">
      <c r="B73" s="251"/>
      <c r="C73" s="37"/>
      <c r="D73" s="37"/>
      <c r="E73" s="39"/>
      <c r="F73" s="39"/>
      <c r="G73" s="39"/>
      <c r="H73" s="252"/>
      <c r="I73" s="33"/>
      <c r="J73" s="252"/>
      <c r="K73" s="252"/>
      <c r="L73" s="252"/>
      <c r="M73" s="250"/>
      <c r="N73" s="250"/>
      <c r="O73" s="250"/>
      <c r="P73" s="250"/>
      <c r="Q73" s="250"/>
      <c r="R73" s="4"/>
      <c r="S73" s="252"/>
      <c r="T73" s="252"/>
      <c r="U73" s="252"/>
      <c r="V73" s="252"/>
      <c r="W73" s="252"/>
      <c r="X73" s="252"/>
      <c r="Y73" s="252"/>
      <c r="Z73" s="252"/>
      <c r="AA73" s="252"/>
      <c r="AB73" s="252"/>
    </row>
    <row r="74" spans="2:34" hidden="1" outlineLevel="1" x14ac:dyDescent="0.25">
      <c r="B74" s="251"/>
      <c r="C74" s="37"/>
      <c r="D74" s="37"/>
      <c r="E74" s="39"/>
      <c r="F74" s="39"/>
      <c r="G74" s="39"/>
      <c r="H74" s="252"/>
      <c r="I74" s="33"/>
      <c r="J74" s="252"/>
      <c r="K74" s="252"/>
      <c r="L74" s="252"/>
      <c r="M74" s="250"/>
      <c r="N74" s="250"/>
      <c r="O74" s="250"/>
      <c r="P74" s="250"/>
      <c r="Q74" s="250"/>
      <c r="R74" s="4"/>
      <c r="S74" s="252"/>
      <c r="T74" s="252"/>
      <c r="U74" s="252"/>
      <c r="V74" s="252"/>
      <c r="W74" s="252"/>
      <c r="X74" s="252"/>
      <c r="Y74" s="252"/>
      <c r="Z74" s="252"/>
      <c r="AA74" s="252"/>
      <c r="AB74" s="252"/>
    </row>
    <row r="75" spans="2:34" hidden="1" outlineLevel="1" x14ac:dyDescent="0.25">
      <c r="B75" s="251"/>
      <c r="C75" s="37"/>
      <c r="D75" s="37"/>
      <c r="E75" s="39"/>
      <c r="F75" s="39"/>
      <c r="G75" s="39"/>
      <c r="H75" s="252"/>
      <c r="I75" s="33"/>
      <c r="J75" s="252"/>
      <c r="K75" s="252"/>
      <c r="L75" s="252"/>
      <c r="M75" s="250"/>
      <c r="N75" s="250"/>
      <c r="O75" s="250"/>
      <c r="P75" s="250"/>
      <c r="Q75" s="250"/>
      <c r="R75" s="4"/>
      <c r="S75" s="252"/>
      <c r="T75" s="252"/>
      <c r="U75" s="252"/>
      <c r="V75" s="252"/>
      <c r="W75" s="252"/>
      <c r="X75" s="252"/>
      <c r="Y75" s="252"/>
      <c r="Z75" s="252"/>
      <c r="AA75" s="252"/>
      <c r="AB75" s="252"/>
    </row>
    <row r="76" spans="2:34" hidden="1" outlineLevel="1" x14ac:dyDescent="0.25">
      <c r="B76" s="251"/>
      <c r="C76" s="252"/>
      <c r="D76" s="252"/>
      <c r="E76" s="250"/>
      <c r="F76" s="250"/>
      <c r="G76" s="250"/>
      <c r="H76" s="252"/>
      <c r="I76" s="33"/>
      <c r="J76" s="252"/>
      <c r="K76" s="252"/>
      <c r="L76" s="252"/>
      <c r="M76" s="250"/>
      <c r="N76" s="250"/>
      <c r="O76" s="250"/>
      <c r="P76" s="250"/>
      <c r="Q76" s="250"/>
      <c r="R76" s="4"/>
      <c r="S76" s="252"/>
      <c r="T76" s="252"/>
      <c r="U76" s="252"/>
      <c r="V76" s="252"/>
      <c r="W76" s="252"/>
      <c r="X76" s="252"/>
      <c r="Y76" s="252"/>
      <c r="Z76" s="252"/>
      <c r="AA76" s="252"/>
      <c r="AB76" s="252"/>
    </row>
    <row r="77" spans="2:34" hidden="1" outlineLevel="1" x14ac:dyDescent="0.25">
      <c r="B77" s="251"/>
      <c r="C77" s="252"/>
      <c r="D77" s="252"/>
      <c r="E77" s="250"/>
      <c r="F77" s="250"/>
      <c r="G77" s="250"/>
      <c r="H77" s="252"/>
      <c r="I77" s="33"/>
      <c r="J77" s="252"/>
      <c r="K77" s="252"/>
      <c r="L77" s="252"/>
      <c r="M77" s="250"/>
      <c r="N77" s="250"/>
      <c r="O77" s="250"/>
      <c r="P77" s="250"/>
      <c r="Q77" s="250"/>
      <c r="R77" s="4"/>
      <c r="S77" s="252"/>
      <c r="T77" s="252"/>
      <c r="U77" s="252"/>
      <c r="V77" s="252"/>
      <c r="W77" s="252"/>
      <c r="X77" s="252"/>
      <c r="Y77" s="252"/>
      <c r="Z77" s="252"/>
      <c r="AA77" s="252"/>
      <c r="AB77" s="252"/>
    </row>
    <row r="78" spans="2:34" hidden="1" outlineLevel="1" x14ac:dyDescent="0.25">
      <c r="B78" s="251"/>
      <c r="C78" s="252"/>
      <c r="D78" s="252"/>
      <c r="E78" s="252"/>
      <c r="F78" s="252"/>
      <c r="G78" s="252"/>
      <c r="H78" s="252"/>
      <c r="I78" s="33"/>
      <c r="J78" s="252"/>
      <c r="K78" s="252"/>
      <c r="L78" s="252"/>
      <c r="M78" s="250"/>
      <c r="N78" s="250"/>
      <c r="O78" s="250"/>
      <c r="P78" s="250"/>
      <c r="Q78" s="250"/>
      <c r="R78" s="4"/>
      <c r="S78" s="252"/>
      <c r="T78" s="252"/>
      <c r="U78" s="252"/>
      <c r="V78" s="252"/>
      <c r="W78" s="252"/>
      <c r="X78" s="252"/>
      <c r="Y78" s="252"/>
      <c r="Z78" s="252"/>
      <c r="AA78" s="252"/>
      <c r="AB78" s="252"/>
    </row>
    <row r="79" spans="2:34" hidden="1" outlineLevel="1" x14ac:dyDescent="0.25">
      <c r="B79" s="251"/>
      <c r="C79" s="252"/>
      <c r="D79" s="252"/>
      <c r="E79" s="252"/>
      <c r="F79" s="252"/>
      <c r="G79" s="252"/>
      <c r="H79" s="252"/>
      <c r="I79" s="33"/>
      <c r="J79" s="252"/>
      <c r="K79" s="252"/>
      <c r="L79" s="252"/>
      <c r="M79" s="250"/>
      <c r="N79" s="250"/>
      <c r="O79" s="250"/>
      <c r="P79" s="250"/>
      <c r="Q79" s="250"/>
      <c r="R79" s="4"/>
      <c r="S79" s="252"/>
      <c r="T79" s="252"/>
      <c r="U79" s="252"/>
      <c r="V79" s="252"/>
      <c r="W79" s="252"/>
      <c r="X79" s="252"/>
      <c r="Y79" s="252"/>
      <c r="Z79" s="252"/>
      <c r="AA79" s="252"/>
      <c r="AB79" s="252"/>
    </row>
    <row r="80" spans="2:34" collapsed="1" x14ac:dyDescent="0.25">
      <c r="B80" s="251"/>
      <c r="C80" s="252"/>
      <c r="D80" s="252"/>
      <c r="E80" s="252"/>
      <c r="F80" s="252"/>
      <c r="G80" s="252"/>
      <c r="H80" s="252"/>
      <c r="I80" s="33"/>
      <c r="J80" s="252"/>
      <c r="K80" s="252"/>
      <c r="L80" s="252"/>
      <c r="M80" s="250"/>
      <c r="N80" s="250"/>
      <c r="O80" s="250"/>
      <c r="P80" s="250"/>
      <c r="Q80" s="250"/>
      <c r="R80" s="4"/>
      <c r="S80" s="252"/>
      <c r="T80" s="252"/>
      <c r="U80" s="252"/>
      <c r="V80" s="252"/>
      <c r="W80" s="252"/>
      <c r="X80" s="252"/>
      <c r="Y80" s="252"/>
      <c r="Z80" s="252"/>
      <c r="AA80" s="252"/>
      <c r="AB80" s="252"/>
    </row>
    <row r="81" spans="1:31" ht="50.1" customHeight="1" x14ac:dyDescent="0.25">
      <c r="B81" s="1400" t="s">
        <v>371</v>
      </c>
      <c r="C81" s="1374"/>
      <c r="D81" s="1374"/>
      <c r="E81" s="1374"/>
      <c r="F81" s="1374"/>
      <c r="G81" s="1374"/>
      <c r="H81" s="1374"/>
      <c r="I81" s="1401"/>
    </row>
    <row r="82" spans="1:31" ht="18" outlineLevel="1" x14ac:dyDescent="0.35">
      <c r="A82" s="44" t="s">
        <v>304</v>
      </c>
      <c r="B82" s="45" t="s">
        <v>69</v>
      </c>
      <c r="C82" s="7"/>
      <c r="D82" s="7"/>
      <c r="E82" s="7"/>
      <c r="F82" s="7"/>
      <c r="G82" s="7"/>
      <c r="H82" s="7"/>
      <c r="I82" s="46"/>
      <c r="J82" s="7"/>
      <c r="K82" s="7"/>
      <c r="L82" s="7"/>
      <c r="M82" s="7"/>
      <c r="N82" s="7"/>
      <c r="O82" s="7"/>
      <c r="P82" s="7"/>
      <c r="Q82" s="7"/>
      <c r="R82" s="7"/>
      <c r="S82" s="7"/>
      <c r="T82" s="7"/>
      <c r="U82" s="7"/>
      <c r="V82" s="7"/>
      <c r="W82" s="7"/>
      <c r="X82" s="7"/>
      <c r="Y82" s="7"/>
      <c r="Z82" s="7"/>
      <c r="AA82" s="7"/>
      <c r="AB82" s="7"/>
      <c r="AC82" s="7"/>
      <c r="AD82" s="7"/>
      <c r="AE82" s="7"/>
    </row>
    <row r="83" spans="1:31" outlineLevel="1" x14ac:dyDescent="0.25">
      <c r="A83" s="251"/>
      <c r="B83" s="251"/>
      <c r="C83" s="252"/>
      <c r="D83" s="252"/>
      <c r="E83" s="252"/>
      <c r="F83" s="252"/>
      <c r="G83" s="252"/>
      <c r="H83" s="252"/>
      <c r="I83" s="33"/>
      <c r="J83" s="252"/>
      <c r="K83" s="252"/>
      <c r="L83" s="252"/>
      <c r="M83" s="252"/>
      <c r="N83" s="252"/>
      <c r="O83" s="252"/>
      <c r="P83" s="252"/>
      <c r="Q83" s="252"/>
      <c r="R83" s="252"/>
      <c r="S83" s="252"/>
      <c r="T83" s="252"/>
      <c r="U83" s="252"/>
      <c r="V83" s="252"/>
      <c r="W83" s="252"/>
      <c r="X83" s="252"/>
      <c r="Y83" s="252"/>
      <c r="Z83" s="252"/>
      <c r="AA83" s="252"/>
      <c r="AB83" s="252"/>
      <c r="AC83" s="252"/>
      <c r="AD83" s="252"/>
      <c r="AE83" s="252"/>
    </row>
    <row r="84" spans="1:31" outlineLevel="1" x14ac:dyDescent="0.25">
      <c r="A84" s="251"/>
      <c r="B84" s="251" t="s">
        <v>61</v>
      </c>
      <c r="C84" s="47">
        <f>E109</f>
        <v>19550</v>
      </c>
      <c r="D84" s="252" t="s">
        <v>70</v>
      </c>
      <c r="E84" s="20" t="s">
        <v>390</v>
      </c>
      <c r="F84" s="252"/>
      <c r="G84" s="252"/>
      <c r="H84" s="252"/>
      <c r="I84" s="33"/>
      <c r="J84" s="252"/>
      <c r="K84" s="252"/>
      <c r="L84" s="252"/>
      <c r="M84" s="252"/>
      <c r="N84" s="252"/>
      <c r="O84" s="252"/>
      <c r="P84" s="252"/>
      <c r="Q84" s="252"/>
      <c r="R84" s="252"/>
      <c r="S84" s="252"/>
      <c r="T84" s="252"/>
      <c r="U84" s="252"/>
      <c r="V84" s="252"/>
      <c r="W84" s="252"/>
      <c r="X84" s="252"/>
      <c r="Y84" s="252"/>
      <c r="Z84" s="252"/>
      <c r="AA84" s="252"/>
      <c r="AB84" s="252"/>
      <c r="AC84" s="252"/>
      <c r="AD84" s="252"/>
      <c r="AE84" s="252"/>
    </row>
    <row r="85" spans="1:31" ht="15.6" outlineLevel="1" x14ac:dyDescent="0.3">
      <c r="A85" s="251"/>
      <c r="B85" s="251" t="s">
        <v>71</v>
      </c>
      <c r="C85" s="252">
        <v>0.06</v>
      </c>
      <c r="D85" s="48"/>
      <c r="E85" s="252"/>
      <c r="F85" s="252"/>
      <c r="G85" s="252"/>
      <c r="H85" s="252"/>
      <c r="I85" s="33"/>
      <c r="J85" s="252"/>
      <c r="K85" s="252"/>
      <c r="L85" s="252"/>
      <c r="M85" s="252"/>
      <c r="N85" s="252"/>
      <c r="O85" s="252"/>
      <c r="P85" s="252"/>
      <c r="Q85" s="252"/>
      <c r="R85" s="252"/>
      <c r="S85" s="252"/>
      <c r="T85" s="252"/>
      <c r="U85" s="252"/>
      <c r="V85" s="252"/>
      <c r="W85" s="252"/>
      <c r="X85" s="252"/>
      <c r="Y85" s="252"/>
      <c r="Z85" s="252"/>
      <c r="AA85" s="252"/>
      <c r="AB85" s="252"/>
      <c r="AC85" s="252"/>
      <c r="AD85" s="252"/>
      <c r="AE85" s="252"/>
    </row>
    <row r="86" spans="1:31" ht="14.4" outlineLevel="1" x14ac:dyDescent="0.3">
      <c r="A86" s="251"/>
      <c r="B86" s="251" t="s">
        <v>72</v>
      </c>
      <c r="C86" s="252">
        <v>15</v>
      </c>
      <c r="D86" s="252" t="s">
        <v>73</v>
      </c>
      <c r="E86" s="8" t="s">
        <v>74</v>
      </c>
      <c r="F86" s="252"/>
      <c r="G86" s="252"/>
      <c r="H86" s="252"/>
      <c r="I86" s="33"/>
      <c r="J86" s="252"/>
      <c r="K86" s="252"/>
      <c r="L86" s="252"/>
      <c r="M86" s="252"/>
      <c r="N86" s="252"/>
      <c r="O86" s="252"/>
      <c r="P86" s="252"/>
      <c r="Q86" s="252"/>
      <c r="R86" s="252"/>
      <c r="S86" s="252"/>
      <c r="T86" s="252"/>
      <c r="U86" s="252"/>
      <c r="V86" s="252"/>
      <c r="W86" s="252"/>
      <c r="X86" s="252"/>
      <c r="Y86" s="252"/>
      <c r="Z86" s="252"/>
      <c r="AA86" s="252"/>
      <c r="AB86" s="252"/>
      <c r="AC86" s="252"/>
      <c r="AD86" s="252"/>
      <c r="AE86" s="252"/>
    </row>
    <row r="87" spans="1:31" outlineLevel="1" x14ac:dyDescent="0.25">
      <c r="A87" s="251"/>
      <c r="B87" s="251" t="s">
        <v>75</v>
      </c>
      <c r="C87" s="47">
        <v>112000</v>
      </c>
      <c r="D87" s="252" t="s">
        <v>76</v>
      </c>
      <c r="E87" s="252"/>
      <c r="F87" s="252"/>
      <c r="G87" s="252"/>
      <c r="H87" s="252"/>
      <c r="I87" s="33"/>
      <c r="J87" s="252"/>
      <c r="K87" s="252"/>
      <c r="L87" s="252"/>
      <c r="M87" s="252"/>
      <c r="N87" s="252"/>
      <c r="O87" s="252"/>
      <c r="P87" s="252"/>
      <c r="Q87" s="252"/>
      <c r="R87" s="252"/>
      <c r="S87" s="252"/>
      <c r="T87" s="252"/>
      <c r="U87" s="252"/>
      <c r="V87" s="252"/>
      <c r="W87" s="252"/>
      <c r="X87" s="252"/>
      <c r="Y87" s="252"/>
      <c r="Z87" s="252"/>
      <c r="AA87" s="252"/>
      <c r="AB87" s="252"/>
      <c r="AC87" s="252"/>
      <c r="AD87" s="252"/>
      <c r="AE87" s="252"/>
    </row>
    <row r="88" spans="1:31" outlineLevel="1" x14ac:dyDescent="0.25">
      <c r="A88" s="251"/>
      <c r="B88" s="251"/>
      <c r="C88" s="252"/>
      <c r="D88" s="252"/>
      <c r="E88" s="252"/>
      <c r="F88" s="252"/>
      <c r="G88" s="252"/>
      <c r="H88" s="252"/>
      <c r="I88" s="33"/>
      <c r="J88" s="252"/>
      <c r="K88" s="252"/>
      <c r="L88" s="252"/>
      <c r="M88" s="252"/>
      <c r="N88" s="252"/>
      <c r="O88" s="252"/>
      <c r="P88" s="252"/>
      <c r="Q88" s="252"/>
      <c r="R88" s="252"/>
      <c r="S88" s="252"/>
      <c r="T88" s="252"/>
      <c r="U88" s="252"/>
      <c r="V88" s="252"/>
      <c r="W88" s="252"/>
      <c r="X88" s="252"/>
      <c r="Y88" s="252"/>
      <c r="Z88" s="252"/>
      <c r="AA88" s="252"/>
      <c r="AB88" s="252"/>
      <c r="AC88" s="252"/>
      <c r="AD88" s="252"/>
      <c r="AE88" s="252"/>
    </row>
    <row r="89" spans="1:31" outlineLevel="1" x14ac:dyDescent="0.25">
      <c r="A89" s="251"/>
      <c r="B89" s="251" t="s">
        <v>77</v>
      </c>
      <c r="C89" s="47">
        <f>(C84*(1-POWER(1+C85,-C86)))/C85-C87</f>
        <v>77874.467710336437</v>
      </c>
      <c r="D89" s="252" t="s">
        <v>76</v>
      </c>
      <c r="E89" s="252"/>
      <c r="F89" s="252"/>
      <c r="G89" s="252"/>
      <c r="H89" s="252"/>
      <c r="I89" s="33"/>
      <c r="J89" s="252"/>
      <c r="K89" s="252"/>
      <c r="L89" s="252"/>
      <c r="M89" s="252"/>
      <c r="N89" s="252"/>
      <c r="O89" s="252"/>
      <c r="P89" s="252"/>
      <c r="Q89" s="252"/>
      <c r="R89" s="252"/>
      <c r="S89" s="252"/>
      <c r="T89" s="252"/>
      <c r="U89" s="252"/>
      <c r="V89" s="252"/>
      <c r="W89" s="252"/>
      <c r="X89" s="252"/>
      <c r="Y89" s="252"/>
      <c r="Z89" s="252"/>
      <c r="AA89" s="252"/>
      <c r="AB89" s="252"/>
      <c r="AC89" s="252"/>
      <c r="AD89" s="252"/>
      <c r="AE89" s="252"/>
    </row>
    <row r="90" spans="1:31" outlineLevel="1" x14ac:dyDescent="0.25">
      <c r="A90" s="251"/>
      <c r="B90" s="251"/>
      <c r="C90" s="252"/>
      <c r="D90" s="252"/>
      <c r="E90" s="252"/>
      <c r="F90" s="252"/>
      <c r="G90" s="252"/>
      <c r="H90" s="252"/>
      <c r="I90" s="33"/>
      <c r="J90" s="252"/>
      <c r="K90" s="252"/>
      <c r="L90" s="252"/>
      <c r="M90" s="252"/>
      <c r="N90" s="252"/>
      <c r="O90" s="252"/>
      <c r="P90" s="252"/>
      <c r="Q90" s="252"/>
      <c r="R90" s="252"/>
      <c r="S90" s="252"/>
      <c r="T90" s="252"/>
      <c r="U90" s="252"/>
      <c r="V90" s="252"/>
      <c r="W90" s="252"/>
      <c r="X90" s="252"/>
      <c r="Y90" s="252"/>
      <c r="Z90" s="252"/>
      <c r="AA90" s="252"/>
      <c r="AB90" s="252"/>
      <c r="AC90" s="252"/>
      <c r="AD90" s="252"/>
      <c r="AE90" s="252"/>
    </row>
    <row r="91" spans="1:31" outlineLevel="1" x14ac:dyDescent="0.25">
      <c r="A91" s="251"/>
      <c r="B91" s="251" t="s">
        <v>78</v>
      </c>
      <c r="C91" s="49">
        <f>LN(1/(1-(C87*C85/C84)))/LN(1+C85)</f>
        <v>7.228367947236749</v>
      </c>
      <c r="D91" s="252" t="s">
        <v>73</v>
      </c>
      <c r="E91" s="252"/>
      <c r="F91" s="252"/>
      <c r="G91" s="252"/>
      <c r="H91" s="252"/>
      <c r="I91" s="33"/>
      <c r="J91" s="252"/>
      <c r="K91" s="252"/>
      <c r="L91" s="252"/>
      <c r="M91" s="252"/>
      <c r="N91" s="252"/>
      <c r="O91" s="252"/>
      <c r="P91" s="252"/>
      <c r="Q91" s="252"/>
      <c r="R91" s="252"/>
      <c r="S91" s="252"/>
      <c r="T91" s="252"/>
      <c r="U91" s="252"/>
      <c r="V91" s="252"/>
      <c r="W91" s="252"/>
      <c r="X91" s="252"/>
      <c r="Y91" s="252"/>
      <c r="Z91" s="252"/>
      <c r="AA91" s="252"/>
      <c r="AB91" s="252"/>
      <c r="AC91" s="252"/>
      <c r="AD91" s="252"/>
      <c r="AE91" s="252"/>
    </row>
    <row r="92" spans="1:31" outlineLevel="1" x14ac:dyDescent="0.25">
      <c r="A92" s="251"/>
      <c r="B92" s="251"/>
      <c r="C92" s="252"/>
      <c r="D92" s="252"/>
      <c r="E92" s="252"/>
      <c r="F92" s="252"/>
      <c r="G92" s="252"/>
      <c r="H92" s="252"/>
      <c r="I92" s="33"/>
      <c r="J92" s="252"/>
      <c r="K92" s="252"/>
      <c r="L92" s="252"/>
      <c r="M92" s="252"/>
      <c r="N92" s="252"/>
      <c r="O92" s="252"/>
      <c r="P92" s="252"/>
      <c r="Q92" s="252"/>
      <c r="R92" s="252"/>
      <c r="S92" s="252"/>
      <c r="T92" s="252"/>
      <c r="U92" s="252"/>
      <c r="V92" s="252"/>
      <c r="W92" s="252"/>
      <c r="X92" s="252"/>
      <c r="Y92" s="252"/>
      <c r="Z92" s="252"/>
      <c r="AA92" s="252"/>
      <c r="AB92" s="252"/>
      <c r="AC92" s="252"/>
      <c r="AD92" s="252"/>
      <c r="AE92" s="252"/>
    </row>
    <row r="93" spans="1:31" outlineLevel="1" x14ac:dyDescent="0.25">
      <c r="A93" s="251"/>
      <c r="B93" s="251" t="s">
        <v>79</v>
      </c>
      <c r="C93" s="252">
        <v>0.05</v>
      </c>
      <c r="D93" s="252">
        <v>0.1</v>
      </c>
      <c r="E93" s="252">
        <v>0.15</v>
      </c>
      <c r="F93" s="252">
        <v>0.2</v>
      </c>
      <c r="G93" s="252">
        <v>0.23499999999999999</v>
      </c>
      <c r="H93" s="252">
        <v>0.28000000000000003</v>
      </c>
      <c r="I93" s="33">
        <v>0.35</v>
      </c>
      <c r="J93" s="252">
        <v>0.37</v>
      </c>
      <c r="K93" s="252">
        <v>0.45</v>
      </c>
      <c r="L93" s="252">
        <v>0.46300000000000002</v>
      </c>
      <c r="M93" s="252">
        <v>0.55000000000000004</v>
      </c>
      <c r="N93" s="252">
        <v>0.6</v>
      </c>
      <c r="O93" s="252">
        <v>0.65</v>
      </c>
      <c r="P93" s="252">
        <v>0.7</v>
      </c>
      <c r="Q93" s="252">
        <v>0.75</v>
      </c>
      <c r="R93" s="252">
        <v>0.8</v>
      </c>
      <c r="S93" s="252">
        <v>0.85</v>
      </c>
      <c r="T93" s="252">
        <v>0.9</v>
      </c>
      <c r="U93" s="252">
        <v>0.95</v>
      </c>
      <c r="V93" s="252">
        <v>1</v>
      </c>
      <c r="W93" s="252">
        <v>1.1000000000000001</v>
      </c>
      <c r="X93" s="252">
        <v>1.1499999999999999</v>
      </c>
      <c r="Y93" s="252">
        <v>1.2</v>
      </c>
      <c r="Z93" s="252">
        <v>1.25</v>
      </c>
      <c r="AA93" s="252">
        <v>1.3</v>
      </c>
      <c r="AB93" s="252">
        <v>1.35</v>
      </c>
      <c r="AC93" s="252">
        <v>1.4</v>
      </c>
      <c r="AD93" s="252">
        <v>1.45</v>
      </c>
      <c r="AE93" s="252">
        <v>1.5</v>
      </c>
    </row>
    <row r="94" spans="1:31" outlineLevel="1" x14ac:dyDescent="0.25">
      <c r="A94" s="251"/>
      <c r="B94" s="251" t="s">
        <v>80</v>
      </c>
      <c r="C94" s="252">
        <f>(C84*(1-POWER(1+C93,-C86)))/C93-C87</f>
        <v>90922.314646430634</v>
      </c>
      <c r="D94" s="252">
        <f>(C84*(1-POWER(1+D93,-C86)))/D93-C87</f>
        <v>36698.854348328547</v>
      </c>
      <c r="E94" s="252">
        <f>(C84*(1-POWER(1+E93,-C86)))/E93-C87</f>
        <v>2316.0854282378132</v>
      </c>
      <c r="F94" s="252">
        <f>(C84*(1-POWER(1+F93,-C86)))/F93-C87</f>
        <v>-20594.509840969986</v>
      </c>
      <c r="G94" s="252">
        <f>(C84*(1-POWER(1+G93,-C86)))/G93-C87</f>
        <v>-32316.631405242166</v>
      </c>
      <c r="H94" s="252">
        <f>(C84*(1-POWER(1+H93,-C86)))/H93-C87</f>
        <v>-43899.80253315522</v>
      </c>
      <c r="I94" s="33">
        <f>(C84*(1-POWER(1+I93,-C86)))/I93-C87</f>
        <v>-56762.401192166588</v>
      </c>
      <c r="J94" s="252">
        <f>(C84*(1-POWER(1+J93,-C86)))/J93-C87</f>
        <v>-59632.204015858399</v>
      </c>
      <c r="K94" s="252">
        <f>(C84*(1-POWER(1+K93,-C86)))/K93-C87</f>
        <v>-68720.529065487397</v>
      </c>
      <c r="L94" s="252">
        <f>(C84*(1-POWER(1+L93,-C86)))/L93-C87</f>
        <v>-69915.627326764879</v>
      </c>
      <c r="M94" s="252">
        <f>(C84*(1-POWER(1+M93,-C86)))/M93-C87</f>
        <v>-76504.182805918317</v>
      </c>
      <c r="N94" s="252">
        <f>(C84*(1-POWER(1+N93,-C86)))/N93-C87</f>
        <v>-79444.92820329612</v>
      </c>
      <c r="O94" s="252">
        <f>(C84*(1-POWER(1+O93,-C86)))/O93-C87</f>
        <v>-81939.51966505681</v>
      </c>
      <c r="P94" s="252">
        <f>(C84*(1-POWER(1+P93,-C86)))/P93-C87</f>
        <v>-84081.185539887112</v>
      </c>
      <c r="Q94" s="252">
        <f>(C84*(1-POWER(1+Q93,-C86)))/Q93-C87</f>
        <v>-85939.228753572475</v>
      </c>
      <c r="R94" s="252">
        <f>(C84*(1-POWER(1+R93,-C86)))/R93-C87</f>
        <v>-87566.12217307683</v>
      </c>
      <c r="S94" s="252">
        <f>(C84*(1-POWER(1+S93,-C86)))/S93-C87</f>
        <v>-89002.260226226645</v>
      </c>
      <c r="T94" s="252">
        <f>(C84*(1-POWER(1+T93,-C86)))/T93-C87</f>
        <v>-90279.208647974665</v>
      </c>
      <c r="U94" s="252">
        <f>(C84*(1-POWER(1+U93,-C86)))/U93-C87</f>
        <v>-91421.970761172532</v>
      </c>
      <c r="V94" s="252">
        <f>(C84*(1-POWER(1+V93,-C86)))/V93-C87</f>
        <v>-92450.596618652344</v>
      </c>
      <c r="W94" s="252">
        <f>(C84*(1-POWER(1+W93,-C86)))/W93-C87</f>
        <v>-94227.533621611656</v>
      </c>
      <c r="X94" s="252">
        <f>(C84*(1-POWER(1+X93,-C86)))/X93-C87</f>
        <v>-95000.175336374668</v>
      </c>
      <c r="Y94" s="252">
        <f>(C84*(1-POWER(1+Y93,-C86)))/Y93-C87</f>
        <v>-95708.452354801557</v>
      </c>
      <c r="Z94" s="252">
        <f>(C84*(1-POWER(1+Z93,-C86)))/Z93-C87</f>
        <v>-96360.081564086591</v>
      </c>
      <c r="AA94" s="252">
        <f>(C84*(1-POWER(1+AA93,-C86)))/AA93-C87</f>
        <v>-96961.594862417027</v>
      </c>
      <c r="AB94" s="252">
        <f>(C84*(1-POWER(1+AB93,-C86)))/AB93-C87</f>
        <v>-97518.557854959072</v>
      </c>
      <c r="AC94" s="252">
        <f>(C84*(1-POWER(1+AC93,-C86)))/AC93-C87</f>
        <v>-98035.741945582107</v>
      </c>
      <c r="AD94" s="252">
        <f>(C84*(1-POWER(1+AD93,-C86)))/AD93-C87</f>
        <v>-98517.260980728519</v>
      </c>
      <c r="AE94" s="252">
        <f>(C84*(1-POWER(1+AE93,-C86)))/AE93-C87</f>
        <v>-98966.680661101767</v>
      </c>
    </row>
    <row r="95" spans="1:31" outlineLevel="1" x14ac:dyDescent="0.25">
      <c r="A95" s="251"/>
      <c r="B95" s="251"/>
      <c r="C95" s="252"/>
      <c r="D95" s="252"/>
      <c r="E95" s="252"/>
      <c r="F95" s="252"/>
      <c r="G95" s="252"/>
      <c r="H95" s="252"/>
      <c r="I95" s="33"/>
      <c r="J95" s="252"/>
      <c r="K95" s="252"/>
      <c r="L95" s="252"/>
      <c r="M95" s="252"/>
      <c r="N95" s="252"/>
      <c r="O95" s="252"/>
      <c r="P95" s="252"/>
      <c r="Q95" s="252"/>
      <c r="R95" s="252"/>
      <c r="S95" s="252"/>
      <c r="T95" s="252"/>
      <c r="U95" s="252"/>
      <c r="V95" s="252"/>
      <c r="W95" s="252"/>
      <c r="X95" s="252"/>
      <c r="Y95" s="252"/>
      <c r="Z95" s="252"/>
      <c r="AA95" s="252"/>
      <c r="AB95" s="252"/>
      <c r="AC95" s="252"/>
      <c r="AD95" s="252"/>
      <c r="AE95" s="252"/>
    </row>
    <row r="96" spans="1:31" outlineLevel="1" x14ac:dyDescent="0.25">
      <c r="A96" s="251"/>
      <c r="B96" s="251"/>
      <c r="C96" s="252"/>
      <c r="D96" s="252"/>
      <c r="E96" s="252"/>
      <c r="F96" s="252"/>
      <c r="G96" s="252"/>
      <c r="H96" s="252"/>
      <c r="I96" s="33"/>
      <c r="J96" s="252"/>
      <c r="K96" s="252"/>
      <c r="L96" s="252"/>
      <c r="M96" s="252"/>
      <c r="N96" s="252"/>
      <c r="O96" s="252"/>
      <c r="P96" s="252"/>
      <c r="Q96" s="252"/>
      <c r="R96" s="252"/>
      <c r="S96" s="252"/>
      <c r="T96" s="252"/>
      <c r="U96" s="252"/>
      <c r="V96" s="252"/>
      <c r="W96" s="252"/>
      <c r="X96" s="252"/>
      <c r="Y96" s="252"/>
      <c r="Z96" s="252"/>
      <c r="AA96" s="252"/>
      <c r="AB96" s="252"/>
      <c r="AC96" s="252"/>
      <c r="AD96" s="252"/>
      <c r="AE96" s="252"/>
    </row>
    <row r="97" spans="1:36" outlineLevel="1" x14ac:dyDescent="0.25">
      <c r="A97" s="251"/>
      <c r="B97" s="251"/>
      <c r="C97" s="252"/>
      <c r="D97" s="252"/>
      <c r="E97" s="252"/>
      <c r="F97" s="252"/>
      <c r="G97" s="252"/>
      <c r="H97" s="252"/>
      <c r="I97" s="33"/>
      <c r="J97" s="252"/>
      <c r="K97" s="252"/>
      <c r="L97" s="252"/>
      <c r="M97" s="252"/>
      <c r="N97" s="252"/>
      <c r="O97" s="252"/>
      <c r="P97" s="252"/>
      <c r="Q97" s="252"/>
      <c r="R97" s="252"/>
      <c r="S97" s="252"/>
      <c r="T97" s="252"/>
      <c r="U97" s="252"/>
      <c r="V97" s="252"/>
      <c r="W97" s="252"/>
      <c r="X97" s="252"/>
      <c r="Y97" s="252"/>
      <c r="Z97" s="252"/>
      <c r="AA97" s="252"/>
      <c r="AB97" s="252"/>
      <c r="AC97" s="252"/>
      <c r="AD97" s="252"/>
      <c r="AE97" s="252"/>
    </row>
    <row r="98" spans="1:36" outlineLevel="1" x14ac:dyDescent="0.25">
      <c r="A98" s="251"/>
      <c r="B98" s="251" t="s">
        <v>81</v>
      </c>
      <c r="C98" s="252"/>
      <c r="D98" s="252"/>
      <c r="E98" s="252"/>
      <c r="F98" s="252"/>
      <c r="G98" s="252"/>
      <c r="H98" s="252"/>
      <c r="I98" s="33"/>
      <c r="J98" s="252"/>
      <c r="K98" s="252"/>
      <c r="L98" s="252"/>
      <c r="M98" s="252"/>
      <c r="N98" s="252"/>
      <c r="O98" s="252"/>
      <c r="P98" s="252"/>
      <c r="Q98" s="252"/>
      <c r="R98" s="252"/>
      <c r="S98" s="252"/>
      <c r="T98" s="252"/>
      <c r="U98" s="252"/>
      <c r="V98" s="252"/>
      <c r="W98" s="252"/>
      <c r="X98" s="252"/>
      <c r="Y98" s="252"/>
      <c r="Z98" s="252"/>
      <c r="AA98" s="252"/>
      <c r="AB98" s="252"/>
      <c r="AC98" s="252"/>
      <c r="AD98" s="252"/>
      <c r="AE98" s="252"/>
    </row>
    <row r="99" spans="1:36" outlineLevel="1" x14ac:dyDescent="0.25">
      <c r="A99" s="251"/>
      <c r="B99" s="251"/>
      <c r="C99" s="252"/>
      <c r="D99" s="252"/>
      <c r="E99" s="252"/>
      <c r="F99" s="252"/>
      <c r="G99" s="252"/>
      <c r="H99" s="252"/>
      <c r="I99" s="33"/>
      <c r="J99" s="252"/>
      <c r="K99" s="252"/>
      <c r="L99" s="252"/>
      <c r="M99" s="252"/>
      <c r="N99" s="252"/>
      <c r="O99" s="252"/>
      <c r="P99" s="252"/>
      <c r="Q99" s="252"/>
      <c r="R99" s="252"/>
      <c r="S99" s="252"/>
      <c r="T99" s="252"/>
      <c r="U99" s="252"/>
      <c r="V99" s="252"/>
      <c r="W99" s="252"/>
      <c r="X99" s="252"/>
      <c r="Y99" s="252"/>
      <c r="Z99" s="252"/>
      <c r="AA99" s="252"/>
      <c r="AB99" s="252"/>
      <c r="AC99" s="252"/>
      <c r="AD99" s="252"/>
      <c r="AE99" s="252"/>
    </row>
    <row r="100" spans="1:36" outlineLevel="1" x14ac:dyDescent="0.25">
      <c r="A100" s="251"/>
      <c r="B100" s="251"/>
      <c r="C100" s="250" t="s">
        <v>82</v>
      </c>
      <c r="D100" s="250" t="s">
        <v>83</v>
      </c>
      <c r="E100" s="250" t="s">
        <v>84</v>
      </c>
      <c r="F100" s="252"/>
      <c r="G100" s="252"/>
      <c r="H100" s="252"/>
      <c r="I100" s="33"/>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row>
    <row r="101" spans="1:36" outlineLevel="1" x14ac:dyDescent="0.25">
      <c r="A101" s="251"/>
      <c r="B101" s="251" t="s">
        <v>64</v>
      </c>
      <c r="C101" s="49">
        <f>E122</f>
        <v>23000</v>
      </c>
      <c r="D101" s="49">
        <v>0.85</v>
      </c>
      <c r="E101" s="252">
        <f>C101*D101</f>
        <v>19550</v>
      </c>
      <c r="F101" s="252"/>
      <c r="G101" s="252"/>
      <c r="H101" s="252"/>
      <c r="I101" s="33"/>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row>
    <row r="102" spans="1:36" outlineLevel="1" x14ac:dyDescent="0.25">
      <c r="A102" s="251"/>
      <c r="B102" s="251"/>
      <c r="C102" s="250" t="s">
        <v>63</v>
      </c>
      <c r="D102" s="252"/>
      <c r="E102" s="250" t="s">
        <v>85</v>
      </c>
      <c r="F102" s="252"/>
      <c r="G102" s="252"/>
      <c r="H102" s="252"/>
      <c r="I102" s="33"/>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row>
    <row r="103" spans="1:36" outlineLevel="1" x14ac:dyDescent="0.25">
      <c r="A103" s="251"/>
      <c r="B103" s="251" t="s">
        <v>86</v>
      </c>
      <c r="C103" s="252">
        <f>C105+C106</f>
        <v>0</v>
      </c>
      <c r="D103" s="252"/>
      <c r="E103" s="252">
        <f>G105+G106</f>
        <v>0</v>
      </c>
      <c r="F103" s="252"/>
      <c r="G103" s="252"/>
      <c r="H103" s="252"/>
      <c r="I103" s="33"/>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row>
    <row r="104" spans="1:36" ht="13.8" outlineLevel="1" thickBot="1" x14ac:dyDescent="0.3">
      <c r="A104" s="251"/>
      <c r="B104" s="251" t="s">
        <v>87</v>
      </c>
      <c r="C104" s="250" t="s">
        <v>63</v>
      </c>
      <c r="D104" s="250" t="s">
        <v>88</v>
      </c>
      <c r="E104" s="250" t="s">
        <v>89</v>
      </c>
      <c r="F104" s="252"/>
      <c r="G104" s="250" t="s">
        <v>85</v>
      </c>
      <c r="H104" s="252"/>
      <c r="I104" s="33"/>
      <c r="J104" s="252"/>
      <c r="K104" s="252"/>
      <c r="L104" s="252"/>
      <c r="M104" s="252"/>
      <c r="N104" s="50"/>
      <c r="O104" s="51"/>
      <c r="P104" s="51"/>
      <c r="Q104" s="51"/>
      <c r="R104" s="51"/>
      <c r="S104" s="51"/>
      <c r="T104" s="51"/>
      <c r="U104" s="51"/>
      <c r="V104" s="51"/>
      <c r="W104" s="51"/>
      <c r="X104" s="51"/>
      <c r="Y104" s="51"/>
      <c r="Z104" s="51"/>
      <c r="AA104" s="51"/>
      <c r="AB104" s="51"/>
      <c r="AC104" s="51"/>
      <c r="AD104" s="51"/>
      <c r="AE104" s="51"/>
      <c r="AF104" s="51"/>
      <c r="AG104" s="51"/>
      <c r="AH104" s="51"/>
      <c r="AI104" s="51"/>
      <c r="AJ104" s="52"/>
    </row>
    <row r="105" spans="1:36" ht="22.8" outlineLevel="1" x14ac:dyDescent="0.4">
      <c r="A105" s="251"/>
      <c r="B105" s="251" t="s">
        <v>90</v>
      </c>
      <c r="C105" s="252">
        <v>0</v>
      </c>
      <c r="D105" s="252">
        <v>86</v>
      </c>
      <c r="E105" s="252">
        <v>6</v>
      </c>
      <c r="F105" s="252"/>
      <c r="G105" s="252">
        <f>C105*D105*E105</f>
        <v>0</v>
      </c>
      <c r="H105" s="252"/>
      <c r="I105" s="33"/>
      <c r="J105" s="252"/>
      <c r="K105" s="252"/>
      <c r="L105" s="252"/>
      <c r="M105" s="252"/>
      <c r="N105" s="53"/>
      <c r="O105" s="54"/>
      <c r="P105" s="54"/>
      <c r="Q105" s="54"/>
      <c r="R105" s="54"/>
      <c r="S105" s="54"/>
      <c r="T105" s="55"/>
      <c r="U105" s="6"/>
      <c r="V105" s="56" t="s">
        <v>167</v>
      </c>
      <c r="W105" s="29"/>
      <c r="X105" s="29"/>
      <c r="Y105" s="29"/>
      <c r="Z105" s="57" t="s">
        <v>168</v>
      </c>
      <c r="AA105" s="29"/>
      <c r="AB105" s="29"/>
      <c r="AC105" s="29"/>
      <c r="AD105" s="29"/>
      <c r="AE105" s="29"/>
      <c r="AF105" s="6"/>
      <c r="AG105" s="6"/>
      <c r="AH105" s="6"/>
      <c r="AI105" s="6"/>
      <c r="AJ105" s="58"/>
    </row>
    <row r="106" spans="1:36" outlineLevel="1" x14ac:dyDescent="0.25">
      <c r="A106" s="251"/>
      <c r="B106" s="251" t="s">
        <v>91</v>
      </c>
      <c r="C106" s="59">
        <v>0</v>
      </c>
      <c r="D106" s="49">
        <v>4.5</v>
      </c>
      <c r="E106" s="252">
        <v>6</v>
      </c>
      <c r="F106" s="252"/>
      <c r="G106" s="252">
        <f>C106*D106*E106</f>
        <v>0</v>
      </c>
      <c r="H106" s="252"/>
      <c r="I106" s="33"/>
      <c r="J106" s="252"/>
      <c r="K106" s="252"/>
      <c r="L106" s="252"/>
      <c r="M106" s="252"/>
      <c r="N106" s="60" t="s">
        <v>166</v>
      </c>
      <c r="O106" s="23"/>
      <c r="P106" s="23"/>
      <c r="Q106" s="23"/>
      <c r="R106" s="23"/>
      <c r="S106" s="6"/>
      <c r="T106" s="61"/>
      <c r="U106" s="62"/>
      <c r="V106" s="23"/>
      <c r="W106" s="6"/>
      <c r="X106" s="6"/>
      <c r="Y106" s="6"/>
      <c r="Z106" s="6"/>
      <c r="AA106" s="23"/>
      <c r="AB106" s="6"/>
      <c r="AC106" s="6"/>
      <c r="AD106" s="6"/>
      <c r="AE106" s="6"/>
      <c r="AF106" s="6"/>
      <c r="AG106" s="6"/>
      <c r="AH106" s="6"/>
      <c r="AI106" s="6"/>
      <c r="AJ106" s="58"/>
    </row>
    <row r="107" spans="1:36" ht="15.6" outlineLevel="1" x14ac:dyDescent="0.3">
      <c r="A107" s="251"/>
      <c r="B107" s="63" t="s">
        <v>92</v>
      </c>
      <c r="C107" s="252"/>
      <c r="D107" s="252" t="s">
        <v>93</v>
      </c>
      <c r="E107" s="49">
        <v>18.8</v>
      </c>
      <c r="F107" s="252" t="s">
        <v>94</v>
      </c>
      <c r="G107" s="252">
        <f>C107*E107</f>
        <v>0</v>
      </c>
      <c r="H107" s="252"/>
      <c r="I107" s="33"/>
      <c r="J107" s="252"/>
      <c r="K107" s="252"/>
      <c r="L107" s="252"/>
      <c r="M107" s="252"/>
      <c r="N107" s="64"/>
      <c r="O107" s="6"/>
      <c r="P107" s="6"/>
      <c r="Q107" s="6"/>
      <c r="R107" s="6"/>
      <c r="S107" s="6"/>
      <c r="T107" s="61"/>
      <c r="U107" s="6" t="s">
        <v>142</v>
      </c>
      <c r="V107" s="65" t="s">
        <v>170</v>
      </c>
      <c r="W107" s="65"/>
      <c r="X107" s="65"/>
      <c r="Y107" s="23"/>
      <c r="Z107" s="65"/>
      <c r="AA107" s="6"/>
      <c r="AB107" s="6"/>
      <c r="AC107" s="6"/>
      <c r="AD107" s="6"/>
      <c r="AE107" s="6"/>
      <c r="AF107" s="6"/>
      <c r="AG107" s="6"/>
      <c r="AH107" s="6"/>
      <c r="AI107" s="6"/>
      <c r="AJ107" s="58"/>
    </row>
    <row r="108" spans="1:36" ht="15.6" outlineLevel="1" x14ac:dyDescent="0.3">
      <c r="A108" s="251"/>
      <c r="B108" s="63" t="s">
        <v>95</v>
      </c>
      <c r="C108" s="252"/>
      <c r="D108" s="252"/>
      <c r="E108" s="252"/>
      <c r="F108" s="252"/>
      <c r="G108" s="252">
        <v>0</v>
      </c>
      <c r="H108" s="252"/>
      <c r="I108" s="66" t="s">
        <v>96</v>
      </c>
      <c r="J108" s="252"/>
      <c r="K108" s="252"/>
      <c r="L108" s="252"/>
      <c r="M108" s="252"/>
      <c r="N108" s="60" t="s">
        <v>169</v>
      </c>
      <c r="O108" s="23"/>
      <c r="P108" s="23"/>
      <c r="Q108" s="6"/>
      <c r="R108" s="23"/>
      <c r="S108" s="6"/>
      <c r="T108" s="61"/>
      <c r="U108" s="6"/>
      <c r="V108" s="65" t="s">
        <v>171</v>
      </c>
      <c r="W108" s="65" t="s">
        <v>436</v>
      </c>
      <c r="X108" s="65"/>
      <c r="Y108" s="6"/>
      <c r="Z108" s="65"/>
      <c r="AA108" s="6"/>
      <c r="AB108" s="6"/>
      <c r="AC108" s="6"/>
      <c r="AD108" s="6"/>
      <c r="AE108" s="6"/>
      <c r="AF108" s="6"/>
      <c r="AG108" s="6"/>
      <c r="AH108" s="6"/>
      <c r="AI108" s="6"/>
      <c r="AJ108" s="58"/>
    </row>
    <row r="109" spans="1:36" ht="16.2" outlineLevel="1" thickBot="1" x14ac:dyDescent="0.35">
      <c r="A109" s="67"/>
      <c r="B109" s="251" t="s">
        <v>97</v>
      </c>
      <c r="C109" s="252"/>
      <c r="D109" s="252"/>
      <c r="E109" s="252">
        <f>E101+E103+G107+G108</f>
        <v>19550</v>
      </c>
      <c r="F109" s="252"/>
      <c r="G109" s="252"/>
      <c r="H109" s="252"/>
      <c r="I109" s="33"/>
      <c r="J109" s="252"/>
      <c r="K109" s="252"/>
      <c r="L109" s="252"/>
      <c r="M109" s="252"/>
      <c r="N109" s="60" t="s">
        <v>171</v>
      </c>
      <c r="O109" s="6"/>
      <c r="P109" s="6"/>
      <c r="Q109" s="6"/>
      <c r="R109" s="6"/>
      <c r="S109" s="6"/>
      <c r="T109" s="61"/>
      <c r="U109" s="6"/>
      <c r="V109" s="68" t="s">
        <v>172</v>
      </c>
      <c r="W109" s="68">
        <v>0</v>
      </c>
      <c r="X109" s="68"/>
      <c r="Y109" s="69"/>
      <c r="Z109" s="68"/>
      <c r="AA109" s="69"/>
      <c r="AB109" s="69"/>
      <c r="AC109" s="69"/>
      <c r="AD109" s="69"/>
      <c r="AE109" s="69"/>
      <c r="AF109" s="6"/>
      <c r="AG109" s="6"/>
      <c r="AH109" s="6"/>
      <c r="AI109" s="6"/>
      <c r="AJ109" s="58"/>
    </row>
    <row r="110" spans="1:36" outlineLevel="1" x14ac:dyDescent="0.25">
      <c r="A110" s="251"/>
      <c r="B110" s="251"/>
      <c r="C110" s="252"/>
      <c r="D110" s="252"/>
      <c r="E110" s="252"/>
      <c r="F110" s="252"/>
      <c r="G110" s="252"/>
      <c r="H110" s="252"/>
      <c r="I110" s="33"/>
      <c r="J110" s="252"/>
      <c r="K110" s="252"/>
      <c r="L110" s="252"/>
      <c r="M110" s="252"/>
      <c r="N110" s="60" t="s">
        <v>172</v>
      </c>
      <c r="O110" s="6" t="s">
        <v>436</v>
      </c>
      <c r="P110" s="249" t="s">
        <v>173</v>
      </c>
      <c r="Q110" s="249" t="s">
        <v>174</v>
      </c>
      <c r="R110" s="6" t="s">
        <v>175</v>
      </c>
      <c r="S110" s="6"/>
      <c r="T110" s="70">
        <v>1750</v>
      </c>
      <c r="U110" s="6"/>
      <c r="V110" s="6" t="s">
        <v>178</v>
      </c>
      <c r="W110" s="6"/>
      <c r="X110" s="6"/>
      <c r="Y110" s="6"/>
      <c r="Z110" s="6" t="s">
        <v>179</v>
      </c>
      <c r="AA110" s="6" t="s">
        <v>180</v>
      </c>
      <c r="AB110" s="71">
        <v>0</v>
      </c>
      <c r="AC110" s="6"/>
      <c r="AD110" s="6"/>
      <c r="AE110" s="6"/>
      <c r="AF110" s="6"/>
      <c r="AG110" s="6"/>
      <c r="AH110" s="6"/>
      <c r="AI110" s="6"/>
      <c r="AJ110" s="58"/>
    </row>
    <row r="111" spans="1:36" ht="18" outlineLevel="1" x14ac:dyDescent="0.35">
      <c r="A111" s="44" t="s">
        <v>305</v>
      </c>
      <c r="B111" s="45" t="s">
        <v>370</v>
      </c>
      <c r="C111" s="252"/>
      <c r="D111" s="252"/>
      <c r="E111" s="252"/>
      <c r="F111" s="252"/>
      <c r="G111" s="252"/>
      <c r="H111" s="252"/>
      <c r="I111" s="33"/>
      <c r="J111" s="252"/>
      <c r="K111" s="252"/>
      <c r="L111" s="252"/>
      <c r="M111" s="252"/>
      <c r="N111" s="60" t="s">
        <v>176</v>
      </c>
      <c r="O111" s="6"/>
      <c r="P111" s="24">
        <f>AB111</f>
        <v>7000</v>
      </c>
      <c r="Q111" s="25">
        <f>AB110</f>
        <v>0</v>
      </c>
      <c r="R111" s="6" t="s">
        <v>177</v>
      </c>
      <c r="S111" s="25">
        <f>P111/T110</f>
        <v>4</v>
      </c>
      <c r="T111" s="61"/>
      <c r="U111" s="6"/>
      <c r="V111" s="6" t="s">
        <v>182</v>
      </c>
      <c r="W111" s="6"/>
      <c r="X111" s="6"/>
      <c r="Y111" s="6"/>
      <c r="Z111" s="6" t="s">
        <v>183</v>
      </c>
      <c r="AA111" s="6" t="s">
        <v>184</v>
      </c>
      <c r="AB111" s="71">
        <v>7000</v>
      </c>
      <c r="AC111" s="6" t="s">
        <v>185</v>
      </c>
      <c r="AD111" s="72">
        <v>-18</v>
      </c>
      <c r="AE111" s="6"/>
      <c r="AF111" s="6"/>
      <c r="AG111" s="6"/>
      <c r="AH111" s="6"/>
      <c r="AI111" s="6"/>
      <c r="AJ111" s="58"/>
    </row>
    <row r="112" spans="1:36" outlineLevel="1" x14ac:dyDescent="0.25">
      <c r="A112" s="251"/>
      <c r="B112" s="240" t="s">
        <v>382</v>
      </c>
      <c r="C112" s="252"/>
      <c r="D112" s="252"/>
      <c r="E112" s="252"/>
      <c r="F112" s="252"/>
      <c r="G112" s="252"/>
      <c r="H112" s="252"/>
      <c r="I112" s="33"/>
      <c r="J112" s="252"/>
      <c r="K112" s="252"/>
      <c r="L112" s="252"/>
      <c r="M112" s="252"/>
      <c r="N112" s="60" t="s">
        <v>181</v>
      </c>
      <c r="O112" s="6"/>
      <c r="P112" s="23"/>
      <c r="Q112" s="6"/>
      <c r="R112" s="6"/>
      <c r="S112" s="6"/>
      <c r="T112" s="61"/>
      <c r="U112" s="6"/>
      <c r="V112" s="6" t="s">
        <v>188</v>
      </c>
      <c r="W112" s="6"/>
      <c r="X112" s="6"/>
      <c r="Y112" s="6"/>
      <c r="Z112" s="6"/>
      <c r="AA112" s="6" t="s">
        <v>187</v>
      </c>
      <c r="AB112" s="71">
        <v>75</v>
      </c>
      <c r="AC112" s="6" t="s">
        <v>189</v>
      </c>
      <c r="AD112" s="72">
        <v>22</v>
      </c>
      <c r="AE112" s="6"/>
      <c r="AF112" s="6"/>
      <c r="AG112" s="6"/>
      <c r="AH112" s="6"/>
      <c r="AI112" s="6"/>
      <c r="AJ112" s="58"/>
    </row>
    <row r="113" spans="1:36" ht="14.4" outlineLevel="1" x14ac:dyDescent="0.25">
      <c r="A113" s="73"/>
      <c r="B113" s="240" t="s">
        <v>380</v>
      </c>
      <c r="C113" s="141"/>
      <c r="D113" s="238"/>
      <c r="E113" s="239" t="s">
        <v>180</v>
      </c>
      <c r="F113" s="239" t="s">
        <v>381</v>
      </c>
      <c r="G113" s="252"/>
      <c r="H113" s="252"/>
      <c r="I113" s="33"/>
      <c r="J113" s="252"/>
      <c r="K113" s="252"/>
      <c r="L113" s="252"/>
      <c r="M113" s="252"/>
      <c r="N113" s="60" t="s">
        <v>186</v>
      </c>
      <c r="O113" s="6"/>
      <c r="P113" s="75" t="s">
        <v>187</v>
      </c>
      <c r="Q113" s="5">
        <f>AB112</f>
        <v>75</v>
      </c>
      <c r="R113" s="6"/>
      <c r="S113" s="23"/>
      <c r="T113" s="61"/>
      <c r="U113" s="6"/>
      <c r="V113" s="6" t="s">
        <v>193</v>
      </c>
      <c r="W113" s="6"/>
      <c r="X113" s="6"/>
      <c r="Y113" s="72">
        <v>0</v>
      </c>
      <c r="Z113" s="76">
        <v>0.8</v>
      </c>
      <c r="AA113" s="6" t="s">
        <v>194</v>
      </c>
      <c r="AB113" s="77">
        <f>Y113*Z113</f>
        <v>0</v>
      </c>
      <c r="AC113" s="6" t="s">
        <v>195</v>
      </c>
      <c r="AD113" s="72">
        <v>25</v>
      </c>
      <c r="AE113" s="6"/>
      <c r="AF113" s="6"/>
      <c r="AG113" s="6"/>
      <c r="AH113" s="6"/>
      <c r="AI113" s="6"/>
      <c r="AJ113" s="58"/>
    </row>
    <row r="114" spans="1:36" outlineLevel="1" x14ac:dyDescent="0.25">
      <c r="A114" s="251"/>
      <c r="B114" s="247" t="s">
        <v>366</v>
      </c>
      <c r="C114" s="248"/>
      <c r="D114" s="176"/>
      <c r="E114" s="248">
        <v>5100</v>
      </c>
      <c r="F114" s="241">
        <f>E114/3600</f>
        <v>1.4166666666666667</v>
      </c>
      <c r="G114" s="252"/>
      <c r="H114" s="252"/>
      <c r="I114" s="33"/>
      <c r="J114" s="252"/>
      <c r="K114" s="252"/>
      <c r="L114" s="252"/>
      <c r="M114" s="252"/>
      <c r="N114" s="60" t="s">
        <v>190</v>
      </c>
      <c r="O114" s="79" t="s">
        <v>191</v>
      </c>
      <c r="P114" s="6" t="s">
        <v>192</v>
      </c>
      <c r="Q114" s="80">
        <f>AB115</f>
        <v>8</v>
      </c>
      <c r="R114" s="6"/>
      <c r="S114" s="6"/>
      <c r="T114" s="61"/>
      <c r="U114" s="6"/>
      <c r="V114" s="6" t="s">
        <v>197</v>
      </c>
      <c r="W114" s="6"/>
      <c r="X114" s="6"/>
      <c r="Y114" s="72">
        <v>2</v>
      </c>
      <c r="Z114" s="76">
        <v>0.8</v>
      </c>
      <c r="AA114" s="6" t="s">
        <v>198</v>
      </c>
      <c r="AB114" s="77">
        <f>Y114*Z114</f>
        <v>1.6</v>
      </c>
      <c r="AC114" s="6" t="s">
        <v>199</v>
      </c>
      <c r="AD114" s="72">
        <v>1</v>
      </c>
      <c r="AE114" s="6"/>
      <c r="AF114" s="6"/>
      <c r="AG114" s="6"/>
      <c r="AH114" s="6"/>
      <c r="AI114" s="6"/>
      <c r="AJ114" s="58"/>
    </row>
    <row r="115" spans="1:36" ht="13.8" outlineLevel="1" thickBot="1" x14ac:dyDescent="0.3">
      <c r="A115" s="251"/>
      <c r="B115" s="247" t="s">
        <v>367</v>
      </c>
      <c r="C115" s="248"/>
      <c r="D115" s="248"/>
      <c r="E115" s="248">
        <v>7600</v>
      </c>
      <c r="F115" s="241">
        <f>E115/3600</f>
        <v>2.1111111111111112</v>
      </c>
      <c r="G115" s="252"/>
      <c r="H115" s="252"/>
      <c r="I115" s="33"/>
      <c r="J115" s="252"/>
      <c r="K115" s="252"/>
      <c r="L115" s="252"/>
      <c r="M115" s="252"/>
      <c r="N115" s="64"/>
      <c r="O115" s="79" t="s">
        <v>196</v>
      </c>
      <c r="P115" s="6" t="s">
        <v>192</v>
      </c>
      <c r="Q115" s="81">
        <f>AB116</f>
        <v>0</v>
      </c>
      <c r="R115" s="6"/>
      <c r="S115" s="249"/>
      <c r="T115" s="61"/>
      <c r="U115" s="6"/>
      <c r="V115" s="6" t="s">
        <v>202</v>
      </c>
      <c r="W115" s="6"/>
      <c r="X115" s="6"/>
      <c r="Y115" s="6"/>
      <c r="Z115" s="6"/>
      <c r="AA115" s="6"/>
      <c r="AB115" s="82">
        <v>8</v>
      </c>
      <c r="AC115" s="6"/>
      <c r="AD115" s="6"/>
      <c r="AE115" s="6"/>
      <c r="AF115" s="6"/>
      <c r="AG115" s="6"/>
      <c r="AH115" s="6"/>
      <c r="AI115" s="6"/>
      <c r="AJ115" s="58"/>
    </row>
    <row r="116" spans="1:36" ht="15.75" customHeight="1" outlineLevel="1" x14ac:dyDescent="0.4">
      <c r="A116" s="251"/>
      <c r="B116" s="247" t="s">
        <v>368</v>
      </c>
      <c r="C116" s="248"/>
      <c r="D116" s="248"/>
      <c r="E116" s="248">
        <v>9100</v>
      </c>
      <c r="F116" s="241">
        <f>E116/3600</f>
        <v>2.5277777777777777</v>
      </c>
      <c r="G116" s="252"/>
      <c r="H116" s="252"/>
      <c r="I116" s="33"/>
      <c r="J116" s="252"/>
      <c r="K116" s="252"/>
      <c r="L116" s="252"/>
      <c r="M116" s="252"/>
      <c r="N116" s="64"/>
      <c r="O116" s="6"/>
      <c r="P116" s="6"/>
      <c r="Q116" s="6"/>
      <c r="R116" s="6"/>
      <c r="S116" s="6" t="s">
        <v>200</v>
      </c>
      <c r="T116" s="61" t="s">
        <v>201</v>
      </c>
      <c r="U116" s="6"/>
      <c r="V116" s="6" t="s">
        <v>205</v>
      </c>
      <c r="W116" s="6"/>
      <c r="X116" s="6"/>
      <c r="Y116" s="6"/>
      <c r="Z116" s="6"/>
      <c r="AA116" s="6"/>
      <c r="AB116" s="82">
        <v>0</v>
      </c>
      <c r="AC116" s="6"/>
      <c r="AD116" s="6"/>
      <c r="AE116" s="6"/>
      <c r="AF116" s="6"/>
      <c r="AG116" s="1402" t="s">
        <v>206</v>
      </c>
      <c r="AH116" s="1403"/>
      <c r="AI116" s="1403"/>
      <c r="AJ116" s="1404"/>
    </row>
    <row r="117" spans="1:36" outlineLevel="1" x14ac:dyDescent="0.25">
      <c r="A117" s="251"/>
      <c r="B117" s="247" t="s">
        <v>369</v>
      </c>
      <c r="C117" s="248"/>
      <c r="D117" s="248"/>
      <c r="E117" s="248">
        <v>11000</v>
      </c>
      <c r="F117" s="241">
        <f>E117/3600</f>
        <v>3.0555555555555554</v>
      </c>
      <c r="G117" s="252"/>
      <c r="H117" s="252"/>
      <c r="I117" s="33"/>
      <c r="J117" s="252"/>
      <c r="K117" s="252"/>
      <c r="L117" s="252"/>
      <c r="M117" s="252"/>
      <c r="N117" s="60" t="s">
        <v>203</v>
      </c>
      <c r="O117" s="6"/>
      <c r="P117" s="6"/>
      <c r="Q117" s="6"/>
      <c r="R117" s="6"/>
      <c r="S117" s="249" t="s">
        <v>204</v>
      </c>
      <c r="T117" s="83" t="s">
        <v>204</v>
      </c>
      <c r="U117" s="6"/>
      <c r="V117" s="6"/>
      <c r="W117" s="6"/>
      <c r="X117" s="6"/>
      <c r="Y117" s="6"/>
      <c r="Z117" s="6"/>
      <c r="AA117" s="6"/>
      <c r="AB117" s="6"/>
      <c r="AC117" s="6"/>
      <c r="AD117" s="6"/>
      <c r="AE117" s="6"/>
      <c r="AF117" s="6"/>
      <c r="AG117" s="84"/>
      <c r="AH117" s="85"/>
      <c r="AI117" s="6" t="s">
        <v>209</v>
      </c>
      <c r="AJ117" s="58"/>
    </row>
    <row r="118" spans="1:36" outlineLevel="1" x14ac:dyDescent="0.25">
      <c r="A118" s="251"/>
      <c r="B118" s="251"/>
      <c r="C118" s="252"/>
      <c r="D118" s="252"/>
      <c r="E118" s="252"/>
      <c r="F118" s="252"/>
      <c r="G118" s="252"/>
      <c r="H118" s="252"/>
      <c r="I118" s="33"/>
      <c r="J118" s="252"/>
      <c r="K118" s="252"/>
      <c r="L118" s="252"/>
      <c r="M118" s="252"/>
      <c r="N118" s="60" t="s">
        <v>207</v>
      </c>
      <c r="O118" s="6"/>
      <c r="P118" s="6"/>
      <c r="Q118" s="23" t="s">
        <v>208</v>
      </c>
      <c r="R118" s="86">
        <f>O150</f>
        <v>24654.420000000006</v>
      </c>
      <c r="S118" s="25">
        <f>R118/T$110</f>
        <v>14.088240000000003</v>
      </c>
      <c r="T118" s="70">
        <v>35</v>
      </c>
      <c r="U118" s="6"/>
      <c r="V118" s="6" t="s">
        <v>211</v>
      </c>
      <c r="W118" s="6" t="s">
        <v>212</v>
      </c>
      <c r="X118" s="1405" t="s">
        <v>190</v>
      </c>
      <c r="Y118" s="1405"/>
      <c r="Z118" s="6" t="s">
        <v>213</v>
      </c>
      <c r="AA118" s="249" t="s">
        <v>214</v>
      </c>
      <c r="AB118" s="6" t="s">
        <v>215</v>
      </c>
      <c r="AC118" s="249" t="s">
        <v>216</v>
      </c>
      <c r="AD118" s="6" t="s">
        <v>217</v>
      </c>
      <c r="AE118" s="249" t="s">
        <v>218</v>
      </c>
      <c r="AF118" s="6"/>
      <c r="AG118" s="84" t="s">
        <v>219</v>
      </c>
      <c r="AH118" s="87" t="s">
        <v>219</v>
      </c>
      <c r="AI118" s="88" t="s">
        <v>220</v>
      </c>
      <c r="AJ118" s="89"/>
    </row>
    <row r="119" spans="1:36" outlineLevel="1" x14ac:dyDescent="0.25">
      <c r="A119" s="251"/>
      <c r="B119" s="252"/>
      <c r="C119" s="252"/>
      <c r="D119" s="20"/>
      <c r="E119" s="6"/>
      <c r="F119" s="6"/>
      <c r="G119" s="252"/>
      <c r="H119" s="252"/>
      <c r="I119" s="33"/>
      <c r="J119" s="252"/>
      <c r="K119" s="252"/>
      <c r="L119" s="252"/>
      <c r="M119" s="252"/>
      <c r="N119" s="60" t="s">
        <v>210</v>
      </c>
      <c r="O119" s="6"/>
      <c r="P119" s="6"/>
      <c r="Q119" s="6" t="s">
        <v>208</v>
      </c>
      <c r="R119" s="86">
        <f>P150</f>
        <v>2918.4</v>
      </c>
      <c r="S119" s="25">
        <f>R119/T$110</f>
        <v>1.6676571428571429</v>
      </c>
      <c r="T119" s="70">
        <v>21</v>
      </c>
      <c r="U119" s="6"/>
      <c r="V119" s="6"/>
      <c r="W119" s="6"/>
      <c r="X119" s="6" t="s">
        <v>223</v>
      </c>
      <c r="Y119" s="6" t="s">
        <v>224</v>
      </c>
      <c r="Z119" s="6" t="s">
        <v>225</v>
      </c>
      <c r="AA119" s="249" t="s">
        <v>226</v>
      </c>
      <c r="AB119" s="6" t="s">
        <v>227</v>
      </c>
      <c r="AC119" s="249" t="s">
        <v>228</v>
      </c>
      <c r="AD119" s="6" t="s">
        <v>229</v>
      </c>
      <c r="AE119" s="249" t="s">
        <v>230</v>
      </c>
      <c r="AF119" s="6"/>
      <c r="AG119" s="84" t="s">
        <v>231</v>
      </c>
      <c r="AH119" s="87" t="s">
        <v>231</v>
      </c>
      <c r="AI119" s="87" t="s">
        <v>212</v>
      </c>
      <c r="AJ119" s="58" t="s">
        <v>232</v>
      </c>
    </row>
    <row r="120" spans="1:36" outlineLevel="1" x14ac:dyDescent="0.25">
      <c r="A120" s="251"/>
      <c r="B120" s="192"/>
      <c r="C120" s="252"/>
      <c r="D120" s="252"/>
      <c r="E120" s="273"/>
      <c r="F120" s="274"/>
      <c r="G120" s="252"/>
      <c r="H120" s="192"/>
      <c r="I120" s="33"/>
      <c r="J120" s="252"/>
      <c r="K120" s="252"/>
      <c r="L120" s="252"/>
      <c r="M120" s="252"/>
      <c r="N120" s="60" t="s">
        <v>221</v>
      </c>
      <c r="O120" s="6"/>
      <c r="P120" s="6"/>
      <c r="Q120" s="6" t="s">
        <v>222</v>
      </c>
      <c r="R120" s="91">
        <f>AA139</f>
        <v>28.56</v>
      </c>
      <c r="S120" s="25">
        <f>R120/T$110*1000</f>
        <v>16.319999999999997</v>
      </c>
      <c r="T120" s="70"/>
      <c r="U120" s="6"/>
      <c r="V120" s="6"/>
      <c r="W120" s="6"/>
      <c r="X120" s="249" t="s">
        <v>233</v>
      </c>
      <c r="Y120" s="249"/>
      <c r="Z120" s="249" t="s">
        <v>234</v>
      </c>
      <c r="AA120" s="249" t="s">
        <v>234</v>
      </c>
      <c r="AB120" s="249" t="s">
        <v>234</v>
      </c>
      <c r="AC120" s="249" t="s">
        <v>180</v>
      </c>
      <c r="AD120" s="249" t="s">
        <v>235</v>
      </c>
      <c r="AE120" s="249" t="s">
        <v>234</v>
      </c>
      <c r="AF120" s="6"/>
      <c r="AG120" s="62" t="s">
        <v>236</v>
      </c>
      <c r="AH120" s="92" t="s">
        <v>237</v>
      </c>
      <c r="AI120" s="92"/>
      <c r="AJ120" s="89"/>
    </row>
    <row r="121" spans="1:36" outlineLevel="1" x14ac:dyDescent="0.25">
      <c r="A121" s="251"/>
      <c r="B121" s="266" t="s">
        <v>388</v>
      </c>
      <c r="C121" s="1397" t="s">
        <v>389</v>
      </c>
      <c r="D121" s="1397"/>
      <c r="E121" s="266" t="s">
        <v>62</v>
      </c>
      <c r="F121" s="275"/>
      <c r="G121" s="252"/>
      <c r="H121" s="252"/>
      <c r="I121" s="33"/>
      <c r="J121" s="252"/>
      <c r="K121" s="252"/>
      <c r="L121" s="252"/>
      <c r="M121" s="252"/>
      <c r="N121" s="64"/>
      <c r="O121" s="6"/>
      <c r="P121" s="6"/>
      <c r="Q121" s="6"/>
      <c r="R121" s="6"/>
      <c r="S121" s="6"/>
      <c r="T121" s="61"/>
      <c r="U121" s="6"/>
      <c r="V121" s="6"/>
      <c r="W121" s="6"/>
      <c r="X121" s="6"/>
      <c r="Y121" s="6"/>
      <c r="Z121" s="6"/>
      <c r="AA121" s="6"/>
      <c r="AB121" s="6" t="s">
        <v>238</v>
      </c>
      <c r="AC121" s="6"/>
      <c r="AD121" s="6"/>
      <c r="AE121" s="6"/>
      <c r="AF121" s="6"/>
      <c r="AG121" s="84"/>
      <c r="AH121" s="87"/>
      <c r="AI121" s="85"/>
      <c r="AJ121" s="58"/>
    </row>
    <row r="122" spans="1:36" outlineLevel="1" x14ac:dyDescent="0.25">
      <c r="A122" s="251"/>
      <c r="B122" s="266">
        <v>5100</v>
      </c>
      <c r="C122" s="282"/>
      <c r="D122" s="282"/>
      <c r="E122" s="266">
        <v>23000</v>
      </c>
      <c r="F122" s="277"/>
      <c r="G122" s="252"/>
      <c r="H122" s="141"/>
      <c r="I122" s="33"/>
      <c r="J122" s="252"/>
      <c r="K122" s="252"/>
      <c r="L122" s="252"/>
      <c r="M122" s="252"/>
      <c r="N122" s="64"/>
      <c r="O122" s="6"/>
      <c r="P122" s="6"/>
      <c r="Q122" s="6"/>
      <c r="R122" s="6"/>
      <c r="S122" s="6"/>
      <c r="T122" s="61"/>
      <c r="U122" s="6"/>
      <c r="V122" s="6" t="s">
        <v>239</v>
      </c>
      <c r="W122" s="93">
        <v>23</v>
      </c>
      <c r="X122" s="6">
        <f t="shared" ref="X122:X133" si="0">$AB$115</f>
        <v>8</v>
      </c>
      <c r="Y122" s="6">
        <f>$AB$116</f>
        <v>0</v>
      </c>
      <c r="Z122" s="94">
        <f>(AB$112/100)*(AD$112-AB122)+AB122+$AD$114</f>
        <v>16.975000000000001</v>
      </c>
      <c r="AA122" s="6">
        <f>$AD$113</f>
        <v>25</v>
      </c>
      <c r="AB122" s="95">
        <v>-2.1</v>
      </c>
      <c r="AC122" s="96">
        <f t="shared" ref="AC122:AC133" si="1">(W122*X122*AB$111)+(W122*Y122*$AB$110)</f>
        <v>1288000</v>
      </c>
      <c r="AD122" s="97">
        <f t="shared" ref="AD122:AD133" si="2">0.00034*AC122</f>
        <v>437.92</v>
      </c>
      <c r="AE122" s="6">
        <f t="shared" ref="AE122:AE133" si="3">AA122-Z122</f>
        <v>8.0249999999999986</v>
      </c>
      <c r="AF122" s="6"/>
      <c r="AG122" s="98">
        <v>31</v>
      </c>
      <c r="AH122" s="93">
        <v>23</v>
      </c>
      <c r="AI122" s="93">
        <v>-7.5</v>
      </c>
      <c r="AJ122" s="99">
        <v>-3.8</v>
      </c>
    </row>
    <row r="123" spans="1:36" ht="14.4" outlineLevel="1" x14ac:dyDescent="0.25">
      <c r="A123" s="73"/>
      <c r="B123" s="20"/>
      <c r="C123" s="181"/>
      <c r="D123" s="252"/>
      <c r="E123" s="276"/>
      <c r="F123" s="277"/>
      <c r="G123" s="252"/>
      <c r="H123" s="252"/>
      <c r="I123" s="33"/>
      <c r="J123" s="252"/>
      <c r="K123" s="252"/>
      <c r="L123" s="252"/>
      <c r="M123" s="252"/>
      <c r="N123" s="64"/>
      <c r="O123" s="6"/>
      <c r="P123" s="6"/>
      <c r="Q123" s="6"/>
      <c r="R123" s="6"/>
      <c r="S123" s="6"/>
      <c r="T123" s="61"/>
      <c r="U123" s="249"/>
      <c r="V123" s="6" t="s">
        <v>241</v>
      </c>
      <c r="W123" s="93">
        <v>20</v>
      </c>
      <c r="X123" s="6">
        <f t="shared" si="0"/>
        <v>8</v>
      </c>
      <c r="Y123" s="6">
        <f>$AB$116</f>
        <v>0</v>
      </c>
      <c r="Z123" s="94">
        <f>(AB$112/100)*(AD$112-AB123)+AB123+$AD$114</f>
        <v>16.899999999999999</v>
      </c>
      <c r="AA123" s="6">
        <f>$AD$113</f>
        <v>25</v>
      </c>
      <c r="AB123" s="95">
        <v>-2.4</v>
      </c>
      <c r="AC123" s="96">
        <f t="shared" si="1"/>
        <v>1120000</v>
      </c>
      <c r="AD123" s="97">
        <f t="shared" si="2"/>
        <v>380.8</v>
      </c>
      <c r="AE123" s="6">
        <f t="shared" si="3"/>
        <v>8.1000000000000014</v>
      </c>
      <c r="AF123" s="6"/>
      <c r="AG123" s="98">
        <v>28</v>
      </c>
      <c r="AH123" s="93">
        <v>20</v>
      </c>
      <c r="AI123" s="93">
        <v>-6.5</v>
      </c>
      <c r="AJ123" s="99">
        <v>-3.3</v>
      </c>
    </row>
    <row r="124" spans="1:36" outlineLevel="1" x14ac:dyDescent="0.25">
      <c r="A124" s="251"/>
      <c r="B124" s="20"/>
      <c r="C124" s="181"/>
      <c r="D124" s="252"/>
      <c r="E124" s="276"/>
      <c r="F124" s="277"/>
      <c r="G124" s="252"/>
      <c r="H124" s="252"/>
      <c r="I124" s="33"/>
      <c r="J124" s="252"/>
      <c r="K124" s="252"/>
      <c r="L124" s="252"/>
      <c r="M124" s="252"/>
      <c r="N124" s="60" t="s">
        <v>240</v>
      </c>
      <c r="O124" s="6"/>
      <c r="P124" s="6"/>
      <c r="Q124" s="23">
        <v>0.7</v>
      </c>
      <c r="R124" s="6"/>
      <c r="S124" s="6"/>
      <c r="T124" s="61"/>
      <c r="U124" s="249"/>
      <c r="V124" s="6" t="s">
        <v>243</v>
      </c>
      <c r="W124" s="93">
        <v>23</v>
      </c>
      <c r="X124" s="6">
        <f t="shared" si="0"/>
        <v>8</v>
      </c>
      <c r="Y124" s="6">
        <f>$AB$116</f>
        <v>0</v>
      </c>
      <c r="Z124" s="94">
        <f>(AB$112/100)*(AD$112-AB124)+AB124+$AD$114</f>
        <v>17.7</v>
      </c>
      <c r="AA124" s="6">
        <f>$AD$113</f>
        <v>25</v>
      </c>
      <c r="AB124" s="95">
        <v>0.8</v>
      </c>
      <c r="AC124" s="96">
        <f t="shared" si="1"/>
        <v>1288000</v>
      </c>
      <c r="AD124" s="97">
        <f t="shared" si="2"/>
        <v>437.92</v>
      </c>
      <c r="AE124" s="6">
        <f t="shared" si="3"/>
        <v>7.3000000000000007</v>
      </c>
      <c r="AF124" s="6"/>
      <c r="AG124" s="98">
        <v>31</v>
      </c>
      <c r="AH124" s="93">
        <v>23</v>
      </c>
      <c r="AI124" s="93">
        <v>-1.2</v>
      </c>
      <c r="AJ124" s="99">
        <v>1.2</v>
      </c>
    </row>
    <row r="125" spans="1:36" outlineLevel="1" x14ac:dyDescent="0.25">
      <c r="A125" s="251"/>
      <c r="B125" s="269" t="s">
        <v>352</v>
      </c>
      <c r="C125" s="272">
        <v>112000</v>
      </c>
      <c r="D125" s="258"/>
      <c r="E125" s="258"/>
      <c r="F125" s="258"/>
      <c r="G125" s="252"/>
      <c r="H125" s="252"/>
      <c r="I125" s="33"/>
      <c r="J125" s="252"/>
      <c r="K125" s="252"/>
      <c r="L125" s="252"/>
      <c r="M125" s="252"/>
      <c r="N125" s="60" t="s">
        <v>242</v>
      </c>
      <c r="O125" s="6"/>
      <c r="P125" s="6"/>
      <c r="Q125" s="23">
        <v>0.7</v>
      </c>
      <c r="R125" s="6"/>
      <c r="S125" s="6"/>
      <c r="T125" s="61"/>
      <c r="U125" s="249"/>
      <c r="V125" s="6" t="s">
        <v>244</v>
      </c>
      <c r="W125" s="93">
        <v>22</v>
      </c>
      <c r="X125" s="6">
        <f t="shared" si="0"/>
        <v>8</v>
      </c>
      <c r="Y125" s="6">
        <f>$AB$116</f>
        <v>0</v>
      </c>
      <c r="Z125" s="94">
        <f>(AB$112/100)*(AD$112-AB125)+AB125+$AD$114</f>
        <v>18.675000000000001</v>
      </c>
      <c r="AA125" s="6">
        <f>$AD$113</f>
        <v>25</v>
      </c>
      <c r="AB125" s="95">
        <v>4.7</v>
      </c>
      <c r="AC125" s="96">
        <f t="shared" si="1"/>
        <v>1232000</v>
      </c>
      <c r="AD125" s="97">
        <f t="shared" si="2"/>
        <v>418.88000000000005</v>
      </c>
      <c r="AE125" s="6">
        <f t="shared" si="3"/>
        <v>6.3249999999999993</v>
      </c>
      <c r="AF125" s="6"/>
      <c r="AG125" s="98">
        <v>30</v>
      </c>
      <c r="AH125" s="93">
        <v>22</v>
      </c>
      <c r="AI125" s="93">
        <v>4.5</v>
      </c>
      <c r="AJ125" s="99">
        <v>6.4</v>
      </c>
    </row>
    <row r="126" spans="1:36" outlineLevel="1" x14ac:dyDescent="0.25">
      <c r="A126" s="251"/>
      <c r="B126" s="1384"/>
      <c r="C126" s="1384"/>
      <c r="D126" s="1384"/>
      <c r="E126" s="267"/>
      <c r="F126" s="258"/>
      <c r="G126" s="252"/>
      <c r="H126" s="252"/>
      <c r="I126" s="33"/>
      <c r="J126" s="252"/>
      <c r="K126" s="252"/>
      <c r="L126" s="252"/>
      <c r="M126" s="252"/>
      <c r="N126" s="64"/>
      <c r="O126" s="6"/>
      <c r="P126" s="6"/>
      <c r="Q126" s="6"/>
      <c r="R126" s="6"/>
      <c r="S126" s="6"/>
      <c r="T126" s="61"/>
      <c r="U126" s="249"/>
      <c r="V126" s="6" t="s">
        <v>246</v>
      </c>
      <c r="W126" s="93">
        <v>21</v>
      </c>
      <c r="X126" s="6">
        <f t="shared" si="0"/>
        <v>8</v>
      </c>
      <c r="Y126" s="6">
        <f>$AB$116</f>
        <v>0</v>
      </c>
      <c r="Z126" s="94">
        <f>(AB$112/100)*(AD$112-AB126)+AB126+$AD$114</f>
        <v>20.100000000000001</v>
      </c>
      <c r="AA126" s="6">
        <f>$AD$113</f>
        <v>25</v>
      </c>
      <c r="AB126" s="95">
        <v>10.4</v>
      </c>
      <c r="AC126" s="96">
        <f t="shared" si="1"/>
        <v>1176000</v>
      </c>
      <c r="AD126" s="97">
        <f t="shared" si="2"/>
        <v>399.84000000000003</v>
      </c>
      <c r="AE126" s="6">
        <f t="shared" si="3"/>
        <v>4.8999999999999986</v>
      </c>
      <c r="AF126" s="6"/>
      <c r="AG126" s="98">
        <v>31</v>
      </c>
      <c r="AH126" s="93">
        <v>21</v>
      </c>
      <c r="AI126" s="93">
        <v>11</v>
      </c>
      <c r="AJ126" s="99">
        <v>12.4</v>
      </c>
    </row>
    <row r="127" spans="1:36" outlineLevel="1" x14ac:dyDescent="0.25">
      <c r="A127" s="251"/>
      <c r="B127" s="1384"/>
      <c r="C127" s="1384"/>
      <c r="D127" s="1384"/>
      <c r="F127" s="258"/>
      <c r="G127" s="252"/>
      <c r="H127" s="252"/>
      <c r="I127" s="33"/>
      <c r="J127" s="252"/>
      <c r="K127" s="252"/>
      <c r="L127" s="252"/>
      <c r="M127" s="252"/>
      <c r="N127" s="60" t="s">
        <v>245</v>
      </c>
      <c r="O127" s="6"/>
      <c r="P127" s="6"/>
      <c r="Q127" s="6"/>
      <c r="R127" s="6"/>
      <c r="S127" s="6"/>
      <c r="T127" s="61"/>
      <c r="U127" s="249"/>
      <c r="V127" s="6" t="s">
        <v>248</v>
      </c>
      <c r="W127" s="93">
        <v>19</v>
      </c>
      <c r="X127" s="6">
        <f t="shared" si="0"/>
        <v>8</v>
      </c>
      <c r="Y127" s="6">
        <v>0</v>
      </c>
      <c r="Z127" s="94">
        <v>18.100000000000001</v>
      </c>
      <c r="AA127" s="6">
        <v>18.100000000000001</v>
      </c>
      <c r="AB127" s="95">
        <v>14.9</v>
      </c>
      <c r="AC127" s="96">
        <f t="shared" si="1"/>
        <v>1064000</v>
      </c>
      <c r="AD127" s="97">
        <f t="shared" si="2"/>
        <v>361.76000000000005</v>
      </c>
      <c r="AE127" s="6">
        <f t="shared" si="3"/>
        <v>0</v>
      </c>
      <c r="AF127" s="6"/>
      <c r="AG127" s="98">
        <v>30</v>
      </c>
      <c r="AH127" s="93">
        <v>22</v>
      </c>
      <c r="AI127" s="93">
        <v>15</v>
      </c>
      <c r="AJ127" s="99">
        <v>17.100000000000001</v>
      </c>
    </row>
    <row r="128" spans="1:36" outlineLevel="1" x14ac:dyDescent="0.25">
      <c r="A128" s="251"/>
      <c r="B128" s="1384"/>
      <c r="C128" s="258"/>
      <c r="D128" s="258"/>
      <c r="E128" s="272"/>
      <c r="F128" s="258"/>
      <c r="G128" s="252"/>
      <c r="H128" s="252"/>
      <c r="I128" s="33"/>
      <c r="J128" s="252"/>
      <c r="K128" s="252"/>
      <c r="L128" s="252"/>
      <c r="M128" s="252"/>
      <c r="N128" s="64" t="s">
        <v>247</v>
      </c>
      <c r="O128" s="6"/>
      <c r="P128" s="6"/>
      <c r="Q128" s="6"/>
      <c r="R128" s="96">
        <f>R118*Q124</f>
        <v>17258.094000000001</v>
      </c>
      <c r="S128" s="6"/>
      <c r="T128" s="61"/>
      <c r="U128" s="249"/>
      <c r="V128" s="6" t="s">
        <v>250</v>
      </c>
      <c r="W128" s="93">
        <v>0</v>
      </c>
      <c r="X128" s="6">
        <f t="shared" si="0"/>
        <v>8</v>
      </c>
      <c r="Y128" s="6">
        <v>0</v>
      </c>
      <c r="Z128" s="94">
        <v>19.3</v>
      </c>
      <c r="AA128" s="6">
        <v>19.3</v>
      </c>
      <c r="AB128" s="95">
        <v>16.399999999999999</v>
      </c>
      <c r="AC128" s="96">
        <f t="shared" si="1"/>
        <v>0</v>
      </c>
      <c r="AD128" s="97">
        <f t="shared" si="2"/>
        <v>0</v>
      </c>
      <c r="AE128" s="6">
        <f t="shared" si="3"/>
        <v>0</v>
      </c>
      <c r="AF128" s="6"/>
      <c r="AG128" s="98">
        <v>31</v>
      </c>
      <c r="AH128" s="93">
        <v>22</v>
      </c>
      <c r="AI128" s="93">
        <v>16.5</v>
      </c>
      <c r="AJ128" s="99">
        <v>18.3</v>
      </c>
    </row>
    <row r="129" spans="1:36" outlineLevel="1" x14ac:dyDescent="0.25">
      <c r="A129" s="251"/>
      <c r="B129" s="1384"/>
      <c r="C129" s="258"/>
      <c r="D129" s="258"/>
      <c r="E129" s="272"/>
      <c r="F129" s="258"/>
      <c r="G129" s="252"/>
      <c r="H129" s="252"/>
      <c r="I129" s="33"/>
      <c r="J129" s="252"/>
      <c r="K129" s="252"/>
      <c r="L129" s="252"/>
      <c r="M129" s="252"/>
      <c r="N129" s="64" t="s">
        <v>249</v>
      </c>
      <c r="O129" s="6"/>
      <c r="P129" s="6"/>
      <c r="Q129" s="6"/>
      <c r="R129" s="96">
        <f>R119*Q125</f>
        <v>2042.8799999999999</v>
      </c>
      <c r="S129" s="6"/>
      <c r="T129" s="61"/>
      <c r="U129" s="249"/>
      <c r="V129" s="6" t="s">
        <v>252</v>
      </c>
      <c r="W129" s="93">
        <v>12</v>
      </c>
      <c r="X129" s="6">
        <f t="shared" si="0"/>
        <v>8</v>
      </c>
      <c r="Y129" s="6">
        <v>0</v>
      </c>
      <c r="Z129" s="94">
        <v>18.600000000000001</v>
      </c>
      <c r="AA129" s="6">
        <v>18.600000000000001</v>
      </c>
      <c r="AB129" s="95">
        <v>15.6</v>
      </c>
      <c r="AC129" s="96">
        <f t="shared" si="1"/>
        <v>672000</v>
      </c>
      <c r="AD129" s="97">
        <f t="shared" si="2"/>
        <v>228.48000000000002</v>
      </c>
      <c r="AE129" s="6">
        <f t="shared" si="3"/>
        <v>0</v>
      </c>
      <c r="AF129" s="6"/>
      <c r="AG129" s="98">
        <v>31</v>
      </c>
      <c r="AH129" s="93">
        <v>23</v>
      </c>
      <c r="AI129" s="93">
        <v>15</v>
      </c>
      <c r="AJ129" s="99">
        <v>17.600000000000001</v>
      </c>
    </row>
    <row r="130" spans="1:36" outlineLevel="1" x14ac:dyDescent="0.25">
      <c r="A130" s="251"/>
      <c r="B130" s="1384"/>
      <c r="C130" s="258"/>
      <c r="D130" s="258"/>
      <c r="E130" s="272"/>
      <c r="F130" s="258"/>
      <c r="G130" s="252"/>
      <c r="H130" s="252"/>
      <c r="I130" s="33"/>
      <c r="J130" s="252"/>
      <c r="K130" s="252"/>
      <c r="L130" s="252"/>
      <c r="M130" s="252"/>
      <c r="N130" s="64" t="s">
        <v>251</v>
      </c>
      <c r="O130" s="6"/>
      <c r="P130" s="6"/>
      <c r="Q130" s="6"/>
      <c r="R130" s="96">
        <f>SUM(R128:R129)</f>
        <v>19300.974000000002</v>
      </c>
      <c r="S130" s="6"/>
      <c r="T130" s="61"/>
      <c r="U130" s="249"/>
      <c r="V130" s="6" t="s">
        <v>253</v>
      </c>
      <c r="W130" s="93">
        <v>22</v>
      </c>
      <c r="X130" s="6">
        <f t="shared" si="0"/>
        <v>8</v>
      </c>
      <c r="Y130" s="6">
        <f>$AB$116</f>
        <v>0</v>
      </c>
      <c r="Z130" s="94">
        <f>(AB$112/100)*(AD$112-AB130)+AB130+$AD$114</f>
        <v>20.475000000000001</v>
      </c>
      <c r="AA130" s="6">
        <f>$AD$113</f>
        <v>25</v>
      </c>
      <c r="AB130" s="95">
        <v>11.9</v>
      </c>
      <c r="AC130" s="96">
        <f t="shared" si="1"/>
        <v>1232000</v>
      </c>
      <c r="AD130" s="97">
        <f t="shared" si="2"/>
        <v>418.88000000000005</v>
      </c>
      <c r="AE130" s="6">
        <f t="shared" si="3"/>
        <v>4.5249999999999986</v>
      </c>
      <c r="AF130" s="6"/>
      <c r="AG130" s="98">
        <v>30</v>
      </c>
      <c r="AH130" s="93">
        <v>22</v>
      </c>
      <c r="AI130" s="93">
        <v>10.8</v>
      </c>
      <c r="AJ130" s="99">
        <v>13</v>
      </c>
    </row>
    <row r="131" spans="1:36" ht="30" customHeight="1" outlineLevel="1" x14ac:dyDescent="0.25">
      <c r="A131" s="251"/>
      <c r="B131" s="1384"/>
      <c r="C131" s="1384"/>
      <c r="D131" s="1384"/>
      <c r="E131" s="258"/>
      <c r="F131" s="258"/>
      <c r="G131" s="252"/>
      <c r="H131" s="238"/>
      <c r="I131" s="238"/>
      <c r="J131" s="252"/>
      <c r="K131" s="252"/>
      <c r="L131" s="252"/>
      <c r="M131" s="252"/>
      <c r="N131" s="64"/>
      <c r="O131" s="6"/>
      <c r="P131" s="6"/>
      <c r="Q131" s="6"/>
      <c r="R131" s="6"/>
      <c r="S131" s="6"/>
      <c r="T131" s="61"/>
      <c r="U131" s="249"/>
      <c r="V131" s="6" t="s">
        <v>254</v>
      </c>
      <c r="W131" s="93">
        <v>21</v>
      </c>
      <c r="X131" s="6">
        <f t="shared" si="0"/>
        <v>8</v>
      </c>
      <c r="Y131" s="6">
        <f>$AB$116</f>
        <v>0</v>
      </c>
      <c r="Z131" s="94">
        <f>(AB$112/100)*(AD$112-AB131)+AB131+$AD$114</f>
        <v>19.5</v>
      </c>
      <c r="AA131" s="6">
        <f>$AD$113</f>
        <v>25</v>
      </c>
      <c r="AB131" s="95">
        <v>8</v>
      </c>
      <c r="AC131" s="96">
        <f t="shared" si="1"/>
        <v>1176000</v>
      </c>
      <c r="AD131" s="97">
        <f t="shared" si="2"/>
        <v>399.84000000000003</v>
      </c>
      <c r="AE131" s="6">
        <f t="shared" si="3"/>
        <v>5.5</v>
      </c>
      <c r="AF131" s="6"/>
      <c r="AG131" s="98">
        <v>31</v>
      </c>
      <c r="AH131" s="93">
        <v>21</v>
      </c>
      <c r="AI131" s="93">
        <v>5</v>
      </c>
      <c r="AJ131" s="99">
        <v>7.6</v>
      </c>
    </row>
    <row r="132" spans="1:36" ht="12.75" customHeight="1" outlineLevel="1" x14ac:dyDescent="0.25">
      <c r="A132" s="251"/>
      <c r="B132" s="243"/>
      <c r="C132" s="252"/>
      <c r="D132" s="252"/>
      <c r="E132" s="250"/>
      <c r="F132" s="250"/>
      <c r="G132" s="252"/>
      <c r="H132" s="141"/>
      <c r="I132" s="141"/>
      <c r="J132" s="252"/>
      <c r="K132" s="252"/>
      <c r="L132" s="252"/>
      <c r="M132" s="252"/>
      <c r="N132" s="64"/>
      <c r="O132" s="6"/>
      <c r="P132" s="6"/>
      <c r="Q132" s="6"/>
      <c r="R132" s="6"/>
      <c r="S132" s="6"/>
      <c r="T132" s="61"/>
      <c r="U132" s="249"/>
      <c r="V132" s="6" t="s">
        <v>256</v>
      </c>
      <c r="W132" s="93">
        <v>22</v>
      </c>
      <c r="X132" s="6">
        <f t="shared" si="0"/>
        <v>8</v>
      </c>
      <c r="Y132" s="6">
        <f>$AB$116</f>
        <v>0</v>
      </c>
      <c r="Z132" s="94">
        <f>(AB$112/100)*(AD$112-AB132)+AB132+$AD$114</f>
        <v>18.25</v>
      </c>
      <c r="AA132" s="6">
        <f>$AD$113</f>
        <v>25</v>
      </c>
      <c r="AB132" s="95">
        <v>3</v>
      </c>
      <c r="AC132" s="96">
        <f t="shared" si="1"/>
        <v>1232000</v>
      </c>
      <c r="AD132" s="97">
        <f t="shared" si="2"/>
        <v>418.88000000000005</v>
      </c>
      <c r="AE132" s="6">
        <f t="shared" si="3"/>
        <v>6.75</v>
      </c>
      <c r="AF132" s="6"/>
      <c r="AG132" s="98">
        <v>30</v>
      </c>
      <c r="AH132" s="93">
        <v>22</v>
      </c>
      <c r="AI132" s="93">
        <v>-1.2</v>
      </c>
      <c r="AJ132" s="99">
        <v>1.6</v>
      </c>
    </row>
    <row r="133" spans="1:36" ht="12.75" customHeight="1" outlineLevel="1" thickBot="1" x14ac:dyDescent="0.3">
      <c r="A133" s="251"/>
      <c r="B133" s="6"/>
      <c r="C133" s="6"/>
      <c r="D133" s="6"/>
      <c r="E133" s="244"/>
      <c r="F133" s="249"/>
      <c r="G133" s="252"/>
      <c r="H133" s="252"/>
      <c r="I133" s="252"/>
      <c r="J133" s="252"/>
      <c r="K133" s="252"/>
      <c r="L133" s="252"/>
      <c r="M133" s="252"/>
      <c r="N133" s="60" t="s">
        <v>255</v>
      </c>
      <c r="O133" s="6"/>
      <c r="P133" s="6"/>
      <c r="Q133" s="23"/>
      <c r="R133" s="6"/>
      <c r="S133" s="6"/>
      <c r="T133" s="61"/>
      <c r="U133" s="249"/>
      <c r="V133" s="6" t="s">
        <v>258</v>
      </c>
      <c r="W133" s="102">
        <v>23</v>
      </c>
      <c r="X133" s="6">
        <f t="shared" si="0"/>
        <v>8</v>
      </c>
      <c r="Y133" s="6">
        <f>$AB$116</f>
        <v>0</v>
      </c>
      <c r="Z133" s="94">
        <f>(AB$112/100)*(AD$112-AB133)+AB133+$AD$114</f>
        <v>17.399999999999999</v>
      </c>
      <c r="AA133" s="6">
        <f>$AD$113</f>
        <v>25</v>
      </c>
      <c r="AB133" s="103">
        <v>-0.4</v>
      </c>
      <c r="AC133" s="96">
        <f t="shared" si="1"/>
        <v>1288000</v>
      </c>
      <c r="AD133" s="97">
        <f t="shared" si="2"/>
        <v>437.92</v>
      </c>
      <c r="AE133" s="6">
        <f t="shared" si="3"/>
        <v>7.6000000000000014</v>
      </c>
      <c r="AF133" s="6"/>
      <c r="AG133" s="104">
        <v>31</v>
      </c>
      <c r="AH133" s="102">
        <v>23</v>
      </c>
      <c r="AI133" s="102">
        <v>-5</v>
      </c>
      <c r="AJ133" s="105">
        <v>-1.7</v>
      </c>
    </row>
    <row r="134" spans="1:36" ht="12.75" customHeight="1" outlineLevel="1" thickBot="1" x14ac:dyDescent="0.3">
      <c r="A134" s="251"/>
      <c r="B134" s="252"/>
      <c r="C134" s="252"/>
      <c r="D134" s="252"/>
      <c r="E134" s="252"/>
      <c r="F134" s="252"/>
      <c r="G134" s="252"/>
      <c r="H134" s="242"/>
      <c r="I134" s="252"/>
      <c r="J134" s="252"/>
      <c r="K134" s="252"/>
      <c r="L134" s="252"/>
      <c r="M134" s="252"/>
      <c r="N134" s="60" t="s">
        <v>257</v>
      </c>
      <c r="O134" s="6"/>
      <c r="P134" s="6"/>
      <c r="Q134" s="6"/>
      <c r="R134" s="6"/>
      <c r="S134" s="6"/>
      <c r="T134" s="61"/>
      <c r="U134" s="249"/>
      <c r="V134" s="6" t="s">
        <v>259</v>
      </c>
      <c r="W134" s="104">
        <f>SUM(W122:W133)</f>
        <v>228</v>
      </c>
      <c r="X134" s="6"/>
      <c r="Y134" s="6"/>
      <c r="Z134" s="6"/>
      <c r="AA134" s="6"/>
      <c r="AB134" s="6"/>
      <c r="AC134" s="6"/>
      <c r="AD134" s="6"/>
      <c r="AE134" s="6"/>
      <c r="AF134" s="6"/>
      <c r="AG134" s="6"/>
      <c r="AH134" s="6"/>
      <c r="AI134" s="6"/>
      <c r="AJ134" s="58"/>
    </row>
    <row r="135" spans="1:36" ht="12.75" customHeight="1" outlineLevel="1" x14ac:dyDescent="0.25">
      <c r="A135" s="251"/>
      <c r="B135" s="6"/>
      <c r="C135" s="252"/>
      <c r="D135" s="252"/>
      <c r="E135" s="252"/>
      <c r="F135" s="6"/>
      <c r="G135" s="252"/>
      <c r="H135" s="49"/>
      <c r="I135" s="252"/>
      <c r="J135" s="252"/>
      <c r="K135" s="252"/>
      <c r="L135" s="252"/>
      <c r="M135" s="252"/>
      <c r="N135" s="64"/>
      <c r="O135" s="6"/>
      <c r="P135" s="6"/>
      <c r="Q135" s="6"/>
      <c r="R135" s="6"/>
      <c r="S135" s="6"/>
      <c r="T135" s="61"/>
      <c r="U135" s="6"/>
      <c r="V135" s="6"/>
      <c r="W135" s="6"/>
      <c r="X135" s="6"/>
      <c r="Y135" s="6"/>
      <c r="Z135" s="6"/>
      <c r="AA135" s="6"/>
      <c r="AB135" s="6"/>
      <c r="AC135" s="6"/>
      <c r="AD135" s="6"/>
      <c r="AE135" s="6"/>
      <c r="AF135" s="6"/>
      <c r="AG135" s="6"/>
      <c r="AH135" s="6"/>
      <c r="AI135" s="6"/>
      <c r="AJ135" s="58"/>
    </row>
    <row r="136" spans="1:36" ht="12.75" customHeight="1" outlineLevel="1" x14ac:dyDescent="0.25">
      <c r="A136" s="251"/>
      <c r="B136" s="6"/>
      <c r="C136" s="252"/>
      <c r="D136" s="252"/>
      <c r="E136" s="275"/>
      <c r="F136" s="249"/>
      <c r="G136" s="252"/>
      <c r="H136" s="252"/>
      <c r="I136" s="252"/>
      <c r="J136" s="252"/>
      <c r="K136" s="252"/>
      <c r="L136" s="252"/>
      <c r="M136" s="252"/>
      <c r="N136" s="64"/>
      <c r="O136" s="6" t="s">
        <v>260</v>
      </c>
      <c r="P136" s="6" t="s">
        <v>261</v>
      </c>
      <c r="Q136" s="6" t="s">
        <v>262</v>
      </c>
      <c r="R136" s="6"/>
      <c r="S136" s="6"/>
      <c r="T136" s="61"/>
      <c r="U136" s="6"/>
      <c r="V136" s="6"/>
      <c r="W136" s="6"/>
      <c r="X136" s="6"/>
      <c r="Y136" s="6"/>
      <c r="Z136" s="6"/>
      <c r="AA136" s="6"/>
      <c r="AB136" s="6"/>
      <c r="AC136" s="6"/>
      <c r="AD136" s="6"/>
      <c r="AE136" s="6"/>
      <c r="AF136" s="6"/>
      <c r="AG136" s="6"/>
      <c r="AH136" s="6"/>
      <c r="AI136" s="6"/>
      <c r="AJ136" s="58"/>
    </row>
    <row r="137" spans="1:36" ht="12.75" customHeight="1" outlineLevel="1" x14ac:dyDescent="0.25">
      <c r="A137" s="251"/>
      <c r="B137" s="20"/>
      <c r="C137" s="252"/>
      <c r="D137" s="20"/>
      <c r="E137" s="277"/>
      <c r="F137" s="279"/>
      <c r="G137" s="252"/>
      <c r="H137" s="252"/>
      <c r="I137" s="33"/>
      <c r="J137" s="252"/>
      <c r="K137" s="252"/>
      <c r="L137" s="252"/>
      <c r="M137" s="252"/>
      <c r="N137" s="64"/>
      <c r="O137" s="249" t="s">
        <v>208</v>
      </c>
      <c r="P137" s="249" t="s">
        <v>208</v>
      </c>
      <c r="Q137" s="249" t="s">
        <v>208</v>
      </c>
      <c r="R137" s="6"/>
      <c r="S137" s="6"/>
      <c r="T137" s="61"/>
      <c r="U137" s="6" t="s">
        <v>263</v>
      </c>
      <c r="V137" s="6"/>
      <c r="W137" s="6"/>
      <c r="X137" s="6"/>
      <c r="Y137" s="6"/>
      <c r="Z137" s="6"/>
      <c r="AA137" s="6"/>
      <c r="AB137" s="6"/>
      <c r="AC137" s="6"/>
      <c r="AD137" s="6"/>
      <c r="AE137" s="6"/>
      <c r="AF137" s="6"/>
      <c r="AG137" s="6"/>
      <c r="AH137" s="6"/>
      <c r="AI137" s="6"/>
      <c r="AJ137" s="58"/>
    </row>
    <row r="138" spans="1:36" ht="12.75" customHeight="1" outlineLevel="1" x14ac:dyDescent="0.25">
      <c r="A138" s="251"/>
      <c r="B138" s="20"/>
      <c r="C138" s="252"/>
      <c r="D138" s="20"/>
      <c r="E138" s="277"/>
      <c r="F138" s="279"/>
      <c r="G138" s="252"/>
      <c r="H138" s="252"/>
      <c r="I138" s="33"/>
      <c r="J138" s="252"/>
      <c r="K138" s="252"/>
      <c r="L138" s="252"/>
      <c r="M138" s="252"/>
      <c r="N138" s="64" t="s">
        <v>239</v>
      </c>
      <c r="O138" s="96">
        <f t="shared" ref="O138:O149" si="4">IF(AE122&gt;0,AD122*AE122,0)</f>
        <v>3514.3079999999995</v>
      </c>
      <c r="P138" s="96">
        <f t="shared" ref="P138:P149" si="5">(W122*X122*$AB$114)+(W122*Y122*$AB$113)</f>
        <v>294.40000000000003</v>
      </c>
      <c r="Q138" s="96">
        <f t="shared" ref="Q138:Q150" si="6">SUM(O138:P138)</f>
        <v>3808.7079999999996</v>
      </c>
      <c r="R138" s="6"/>
      <c r="S138" s="6"/>
      <c r="T138" s="61"/>
      <c r="U138" s="6"/>
      <c r="V138" s="6"/>
      <c r="W138" s="6"/>
      <c r="X138" s="6"/>
      <c r="Y138" s="6"/>
      <c r="Z138" s="6"/>
      <c r="AA138" s="6">
        <f>($AD$112-$AD$111)*($AB$112/100)+$AD$111+$AD$114</f>
        <v>13</v>
      </c>
      <c r="AB138" s="6" t="s">
        <v>234</v>
      </c>
      <c r="AC138" s="6"/>
      <c r="AD138" s="6"/>
      <c r="AE138" s="6"/>
      <c r="AF138" s="6"/>
      <c r="AG138" s="6"/>
      <c r="AH138" s="6"/>
      <c r="AI138" s="6"/>
      <c r="AJ138" s="58"/>
    </row>
    <row r="139" spans="1:36" outlineLevel="1" x14ac:dyDescent="0.25">
      <c r="A139" s="251"/>
      <c r="B139" s="20"/>
      <c r="C139" s="252"/>
      <c r="D139" s="20"/>
      <c r="E139" s="277"/>
      <c r="F139" s="280"/>
      <c r="G139" s="252"/>
      <c r="H139" s="252"/>
      <c r="I139" s="33"/>
      <c r="J139" s="252"/>
      <c r="K139" s="252"/>
      <c r="L139" s="252"/>
      <c r="M139" s="252"/>
      <c r="N139" s="64" t="s">
        <v>241</v>
      </c>
      <c r="O139" s="96">
        <f t="shared" si="4"/>
        <v>3084.4800000000005</v>
      </c>
      <c r="P139" s="96">
        <f t="shared" si="5"/>
        <v>256</v>
      </c>
      <c r="Q139" s="96">
        <f t="shared" si="6"/>
        <v>3340.4800000000005</v>
      </c>
      <c r="R139" s="6"/>
      <c r="S139" s="6"/>
      <c r="T139" s="61"/>
      <c r="U139" s="6" t="s">
        <v>264</v>
      </c>
      <c r="V139" s="6"/>
      <c r="W139" s="6"/>
      <c r="X139" s="6"/>
      <c r="Y139" s="6"/>
      <c r="Z139" s="6"/>
      <c r="AA139" s="94">
        <f>AB111*0.34*(AD113-AA138)/1000</f>
        <v>28.56</v>
      </c>
      <c r="AB139" s="6" t="s">
        <v>266</v>
      </c>
      <c r="AC139" s="96">
        <f>AA139*1000</f>
        <v>28560</v>
      </c>
      <c r="AD139" s="6" t="s">
        <v>267</v>
      </c>
      <c r="AE139" s="6"/>
      <c r="AF139" s="6"/>
      <c r="AG139" s="6"/>
      <c r="AH139" s="6"/>
      <c r="AI139" s="6"/>
      <c r="AJ139" s="58"/>
    </row>
    <row r="140" spans="1:36" outlineLevel="1" x14ac:dyDescent="0.25">
      <c r="A140" s="251"/>
      <c r="B140" s="20"/>
      <c r="C140" s="252"/>
      <c r="D140" s="20"/>
      <c r="E140" s="244"/>
      <c r="F140" s="94"/>
      <c r="G140" s="252"/>
      <c r="H140" s="20"/>
      <c r="I140" s="33"/>
      <c r="J140" s="252"/>
      <c r="K140" s="252"/>
      <c r="L140" s="252"/>
      <c r="M140" s="252"/>
      <c r="N140" s="64" t="s">
        <v>243</v>
      </c>
      <c r="O140" s="96">
        <f t="shared" si="4"/>
        <v>3196.8160000000003</v>
      </c>
      <c r="P140" s="96">
        <f t="shared" si="5"/>
        <v>294.40000000000003</v>
      </c>
      <c r="Q140" s="96">
        <f t="shared" si="6"/>
        <v>3491.2160000000003</v>
      </c>
      <c r="R140" s="6"/>
      <c r="S140" s="6"/>
      <c r="T140" s="61"/>
      <c r="U140" s="6" t="s">
        <v>265</v>
      </c>
      <c r="V140" s="6"/>
      <c r="W140" s="6"/>
      <c r="X140" s="6"/>
      <c r="Y140" s="6"/>
      <c r="Z140" s="6"/>
      <c r="AA140" s="6"/>
      <c r="AB140" s="6"/>
      <c r="AC140" s="6"/>
      <c r="AD140" s="6"/>
      <c r="AE140" s="6"/>
      <c r="AF140" s="6"/>
      <c r="AG140" s="6"/>
      <c r="AH140" s="6"/>
      <c r="AI140" s="6"/>
      <c r="AJ140" s="58"/>
    </row>
    <row r="141" spans="1:36" outlineLevel="1" x14ac:dyDescent="0.25">
      <c r="A141" s="251"/>
      <c r="B141" s="252"/>
      <c r="C141" s="252"/>
      <c r="D141" s="6"/>
      <c r="E141" s="277"/>
      <c r="F141" s="252"/>
      <c r="G141" s="252"/>
      <c r="H141" s="252"/>
      <c r="I141" s="33"/>
      <c r="J141" s="252"/>
      <c r="K141" s="252"/>
      <c r="L141" s="252"/>
      <c r="M141" s="252"/>
      <c r="N141" s="64" t="s">
        <v>244</v>
      </c>
      <c r="O141" s="96">
        <f t="shared" si="4"/>
        <v>2649.4160000000002</v>
      </c>
      <c r="P141" s="96">
        <f t="shared" si="5"/>
        <v>281.60000000000002</v>
      </c>
      <c r="Q141" s="96">
        <f t="shared" si="6"/>
        <v>2931.0160000000001</v>
      </c>
      <c r="R141" s="6"/>
      <c r="S141" s="6"/>
      <c r="T141" s="61"/>
      <c r="U141" s="6"/>
      <c r="V141" s="6"/>
      <c r="W141" s="6"/>
      <c r="X141" s="6"/>
      <c r="Y141" s="6"/>
      <c r="Z141" s="6"/>
      <c r="AA141" s="6"/>
      <c r="AB141" s="6"/>
      <c r="AC141" s="6"/>
      <c r="AD141" s="6"/>
      <c r="AE141" s="6"/>
      <c r="AF141" s="6"/>
      <c r="AG141" s="6"/>
      <c r="AH141" s="6"/>
      <c r="AI141" s="6"/>
      <c r="AJ141" s="58"/>
    </row>
    <row r="142" spans="1:36" outlineLevel="1" x14ac:dyDescent="0.25">
      <c r="A142" s="251"/>
      <c r="B142" s="20"/>
      <c r="C142" s="252"/>
      <c r="D142" s="252"/>
      <c r="E142" s="244"/>
      <c r="F142" s="252"/>
      <c r="G142" s="252"/>
      <c r="H142" s="252"/>
      <c r="I142" s="33"/>
      <c r="J142" s="252"/>
      <c r="K142" s="252"/>
      <c r="L142" s="252"/>
      <c r="M142" s="252"/>
      <c r="N142" s="64" t="s">
        <v>246</v>
      </c>
      <c r="O142" s="96">
        <f t="shared" si="4"/>
        <v>1959.2159999999997</v>
      </c>
      <c r="P142" s="96">
        <f t="shared" si="5"/>
        <v>268.8</v>
      </c>
      <c r="Q142" s="96">
        <f t="shared" si="6"/>
        <v>2228.0159999999996</v>
      </c>
      <c r="R142" s="6"/>
      <c r="S142" s="6"/>
      <c r="T142" s="61"/>
      <c r="U142" s="6"/>
      <c r="V142" s="6"/>
      <c r="W142" s="6"/>
      <c r="X142" s="6"/>
      <c r="Y142" s="6"/>
      <c r="Z142" s="6"/>
      <c r="AA142" s="6"/>
      <c r="AB142" s="6"/>
      <c r="AC142" s="6"/>
      <c r="AD142" s="6"/>
      <c r="AE142" s="6"/>
      <c r="AF142" s="6"/>
      <c r="AG142" s="6"/>
      <c r="AH142" s="6"/>
      <c r="AI142" s="6"/>
      <c r="AJ142" s="58"/>
    </row>
    <row r="143" spans="1:36" outlineLevel="1" x14ac:dyDescent="0.25">
      <c r="B143" s="20"/>
      <c r="C143" s="252"/>
      <c r="D143" s="252"/>
      <c r="E143" s="245"/>
      <c r="F143" s="252"/>
      <c r="G143" s="252"/>
      <c r="H143" s="252"/>
      <c r="I143" s="33"/>
      <c r="N143" s="64" t="s">
        <v>248</v>
      </c>
      <c r="O143" s="96">
        <f t="shared" si="4"/>
        <v>0</v>
      </c>
      <c r="P143" s="96">
        <f t="shared" si="5"/>
        <v>243.20000000000002</v>
      </c>
      <c r="Q143" s="96">
        <f t="shared" si="6"/>
        <v>243.20000000000002</v>
      </c>
      <c r="R143" s="6"/>
      <c r="S143" s="6"/>
      <c r="T143" s="61"/>
      <c r="U143" s="6"/>
      <c r="V143" s="6"/>
      <c r="W143" s="6"/>
      <c r="X143" s="6"/>
      <c r="Y143" s="6"/>
      <c r="Z143" s="6"/>
      <c r="AA143" s="6"/>
      <c r="AB143" s="6"/>
      <c r="AC143" s="6"/>
      <c r="AD143" s="6"/>
      <c r="AE143" s="6"/>
      <c r="AF143" s="6"/>
      <c r="AG143" s="6"/>
      <c r="AH143" s="6"/>
      <c r="AI143" s="6"/>
      <c r="AJ143" s="58"/>
    </row>
    <row r="144" spans="1:36" outlineLevel="1" x14ac:dyDescent="0.25">
      <c r="B144" s="20"/>
      <c r="C144" s="252"/>
      <c r="D144" s="252"/>
      <c r="E144" s="245"/>
      <c r="F144" s="252"/>
      <c r="G144" s="252"/>
      <c r="H144" s="49"/>
      <c r="I144" s="33"/>
      <c r="N144" s="64" t="s">
        <v>250</v>
      </c>
      <c r="O144" s="96">
        <f t="shared" si="4"/>
        <v>0</v>
      </c>
      <c r="P144" s="96">
        <f t="shared" si="5"/>
        <v>0</v>
      </c>
      <c r="Q144" s="96">
        <f t="shared" si="6"/>
        <v>0</v>
      </c>
      <c r="R144" s="6"/>
      <c r="S144" s="6"/>
      <c r="T144" s="61"/>
      <c r="U144" s="6"/>
      <c r="V144" s="6"/>
      <c r="W144" s="6"/>
      <c r="X144" s="6"/>
      <c r="Y144" s="6"/>
      <c r="Z144" s="6"/>
      <c r="AA144" s="6"/>
      <c r="AB144" s="6"/>
      <c r="AC144" s="6"/>
      <c r="AD144" s="6"/>
      <c r="AE144" s="6"/>
      <c r="AF144" s="6"/>
      <c r="AG144" s="6"/>
      <c r="AH144" s="6"/>
      <c r="AI144" s="6"/>
      <c r="AJ144" s="58"/>
    </row>
    <row r="145" spans="2:36" outlineLevel="1" x14ac:dyDescent="0.25">
      <c r="B145" s="20"/>
      <c r="C145" s="252"/>
      <c r="D145" s="252"/>
      <c r="E145" s="245"/>
      <c r="F145" s="252"/>
      <c r="G145" s="252"/>
      <c r="H145" s="252"/>
      <c r="I145" s="33"/>
      <c r="N145" s="64" t="s">
        <v>252</v>
      </c>
      <c r="O145" s="96">
        <f t="shared" si="4"/>
        <v>0</v>
      </c>
      <c r="P145" s="96">
        <f t="shared" si="5"/>
        <v>153.60000000000002</v>
      </c>
      <c r="Q145" s="96">
        <f t="shared" si="6"/>
        <v>153.60000000000002</v>
      </c>
      <c r="R145" s="6"/>
      <c r="S145" s="96"/>
      <c r="T145" s="61"/>
      <c r="U145" s="6"/>
      <c r="V145" s="6"/>
      <c r="W145" s="6"/>
      <c r="X145" s="6"/>
      <c r="Y145" s="6"/>
      <c r="Z145" s="6"/>
      <c r="AA145" s="6"/>
      <c r="AB145" s="6"/>
      <c r="AC145" s="6"/>
      <c r="AD145" s="6"/>
      <c r="AE145" s="6"/>
      <c r="AF145" s="6"/>
      <c r="AG145" s="6"/>
      <c r="AH145" s="6"/>
      <c r="AI145" s="6"/>
      <c r="AJ145" s="58"/>
    </row>
    <row r="146" spans="2:36" outlineLevel="1" x14ac:dyDescent="0.25">
      <c r="B146" s="252"/>
      <c r="C146" s="252"/>
      <c r="D146" s="6"/>
      <c r="E146" s="244"/>
      <c r="F146" s="252"/>
      <c r="G146" s="252"/>
      <c r="H146" s="252"/>
      <c r="I146" s="252"/>
      <c r="N146" s="64" t="s">
        <v>253</v>
      </c>
      <c r="O146" s="96">
        <f t="shared" si="4"/>
        <v>1895.4319999999996</v>
      </c>
      <c r="P146" s="96">
        <f t="shared" si="5"/>
        <v>281.60000000000002</v>
      </c>
      <c r="Q146" s="96">
        <f t="shared" si="6"/>
        <v>2177.0319999999997</v>
      </c>
      <c r="R146" s="6"/>
      <c r="S146" s="96"/>
      <c r="T146" s="61"/>
      <c r="U146" s="6"/>
      <c r="V146" s="6"/>
      <c r="W146" s="6"/>
      <c r="X146" s="6"/>
      <c r="Y146" s="6"/>
      <c r="Z146" s="6"/>
      <c r="AA146" s="6"/>
      <c r="AB146" s="6"/>
      <c r="AC146" s="6"/>
      <c r="AD146" s="6"/>
      <c r="AE146" s="6"/>
      <c r="AF146" s="6"/>
      <c r="AG146" s="6"/>
      <c r="AH146" s="6"/>
      <c r="AI146" s="6"/>
      <c r="AJ146" s="58"/>
    </row>
    <row r="147" spans="2:36" outlineLevel="1" x14ac:dyDescent="0.25">
      <c r="B147" s="282"/>
      <c r="C147" s="1397"/>
      <c r="D147" s="1397"/>
      <c r="E147" s="282"/>
      <c r="F147" s="258"/>
      <c r="G147" s="252"/>
      <c r="H147" s="252"/>
      <c r="I147" s="252"/>
      <c r="N147" s="64" t="s">
        <v>254</v>
      </c>
      <c r="O147" s="96">
        <f t="shared" si="4"/>
        <v>2199.1200000000003</v>
      </c>
      <c r="P147" s="96">
        <f t="shared" si="5"/>
        <v>268.8</v>
      </c>
      <c r="Q147" s="96">
        <f t="shared" si="6"/>
        <v>2467.9200000000005</v>
      </c>
      <c r="R147" s="6"/>
      <c r="S147" s="96"/>
      <c r="T147" s="61"/>
      <c r="U147" s="6"/>
      <c r="V147" s="6"/>
      <c r="W147" s="6"/>
      <c r="X147" s="6"/>
      <c r="Y147" s="6"/>
      <c r="Z147" s="6"/>
      <c r="AA147" s="6"/>
      <c r="AB147" s="6"/>
      <c r="AC147" s="6"/>
      <c r="AD147" s="6"/>
      <c r="AE147" s="6"/>
      <c r="AF147" s="6"/>
      <c r="AG147" s="6"/>
      <c r="AH147" s="6"/>
      <c r="AI147" s="6"/>
      <c r="AJ147" s="58"/>
    </row>
    <row r="148" spans="2:36" outlineLevel="1" x14ac:dyDescent="0.25">
      <c r="B148" s="282"/>
      <c r="C148" s="282"/>
      <c r="D148" s="282"/>
      <c r="E148" s="282"/>
      <c r="F148" s="258"/>
      <c r="G148" s="252"/>
      <c r="H148" s="252"/>
      <c r="I148" s="252"/>
      <c r="N148" s="64" t="s">
        <v>256</v>
      </c>
      <c r="O148" s="96">
        <f t="shared" si="4"/>
        <v>2827.4400000000005</v>
      </c>
      <c r="P148" s="96">
        <f t="shared" si="5"/>
        <v>281.60000000000002</v>
      </c>
      <c r="Q148" s="96">
        <f t="shared" si="6"/>
        <v>3109.0400000000004</v>
      </c>
      <c r="R148" s="6"/>
      <c r="S148" s="96"/>
      <c r="T148" s="61"/>
      <c r="U148" s="6"/>
      <c r="V148" s="6"/>
      <c r="W148" s="6"/>
      <c r="X148" s="6"/>
      <c r="Y148" s="6"/>
      <c r="Z148" s="6"/>
      <c r="AA148" s="6"/>
      <c r="AB148" s="6"/>
      <c r="AC148" s="6"/>
      <c r="AD148" s="6"/>
      <c r="AE148" s="6"/>
      <c r="AF148" s="6"/>
      <c r="AG148" s="6"/>
      <c r="AH148" s="6"/>
      <c r="AI148" s="6"/>
      <c r="AJ148" s="58"/>
    </row>
    <row r="149" spans="2:36" ht="13.8" outlineLevel="1" thickBot="1" x14ac:dyDescent="0.3">
      <c r="B149" s="258"/>
      <c r="C149" s="258"/>
      <c r="D149" s="258"/>
      <c r="E149" s="258"/>
      <c r="F149" s="258"/>
      <c r="G149" s="252"/>
      <c r="H149" s="252"/>
      <c r="I149" s="252"/>
      <c r="N149" s="64" t="s">
        <v>258</v>
      </c>
      <c r="O149" s="96">
        <f t="shared" si="4"/>
        <v>3328.1920000000009</v>
      </c>
      <c r="P149" s="96">
        <f t="shared" si="5"/>
        <v>294.40000000000003</v>
      </c>
      <c r="Q149" s="96">
        <f t="shared" si="6"/>
        <v>3622.592000000001</v>
      </c>
      <c r="R149" s="6"/>
      <c r="S149" s="96"/>
      <c r="T149" s="61"/>
      <c r="U149" s="6"/>
      <c r="V149" s="6"/>
      <c r="W149" s="6"/>
      <c r="X149" s="6"/>
      <c r="Y149" s="6"/>
      <c r="Z149" s="6"/>
      <c r="AA149" s="6"/>
      <c r="AB149" s="6"/>
      <c r="AC149" s="6"/>
      <c r="AD149" s="6"/>
      <c r="AE149" s="6"/>
      <c r="AF149" s="6"/>
      <c r="AG149" s="6"/>
      <c r="AH149" s="6"/>
      <c r="AI149" s="6"/>
      <c r="AJ149" s="58"/>
    </row>
    <row r="150" spans="2:36" ht="13.8" outlineLevel="1" thickBot="1" x14ac:dyDescent="0.3">
      <c r="B150" s="269"/>
      <c r="C150" s="258"/>
      <c r="D150" s="258"/>
      <c r="E150" s="258"/>
      <c r="F150" s="258"/>
      <c r="G150" s="252"/>
      <c r="H150" s="252"/>
      <c r="I150" s="252"/>
      <c r="N150" s="106" t="s">
        <v>268</v>
      </c>
      <c r="O150" s="107">
        <f>SUM(O138:O149)</f>
        <v>24654.420000000006</v>
      </c>
      <c r="P150" s="107">
        <f>SUM(P138:P149)</f>
        <v>2918.4</v>
      </c>
      <c r="Q150" s="108">
        <f t="shared" si="6"/>
        <v>27572.820000000007</v>
      </c>
      <c r="R150" s="6"/>
      <c r="S150" s="96"/>
      <c r="T150" s="61"/>
      <c r="U150" s="6"/>
      <c r="V150" s="6"/>
      <c r="W150" s="6"/>
      <c r="X150" s="6"/>
      <c r="Y150" s="6"/>
      <c r="Z150" s="6"/>
      <c r="AA150" s="6"/>
      <c r="AB150" s="6"/>
      <c r="AC150" s="6"/>
      <c r="AD150" s="6"/>
      <c r="AE150" s="6"/>
      <c r="AF150" s="6"/>
      <c r="AG150" s="6"/>
      <c r="AH150" s="6"/>
      <c r="AI150" s="6"/>
      <c r="AJ150" s="58"/>
    </row>
    <row r="151" spans="2:36" outlineLevel="1" x14ac:dyDescent="0.25">
      <c r="B151" s="1384"/>
      <c r="C151" s="1384"/>
      <c r="D151" s="1384"/>
      <c r="E151" s="267"/>
      <c r="F151" s="258"/>
      <c r="G151" s="252"/>
      <c r="H151" s="252"/>
      <c r="I151" s="252"/>
      <c r="N151" s="64"/>
      <c r="O151" s="6"/>
      <c r="P151" s="6"/>
      <c r="Q151" s="6"/>
      <c r="R151" s="6"/>
      <c r="S151" s="6"/>
      <c r="T151" s="61"/>
      <c r="U151" s="6"/>
      <c r="V151" s="6"/>
      <c r="W151" s="6"/>
      <c r="X151" s="6"/>
      <c r="Y151" s="6"/>
      <c r="Z151" s="6"/>
      <c r="AA151" s="6"/>
      <c r="AB151" s="6"/>
      <c r="AC151" s="6"/>
      <c r="AD151" s="6"/>
      <c r="AE151" s="6"/>
      <c r="AF151" s="6"/>
      <c r="AG151" s="6"/>
      <c r="AH151" s="6"/>
      <c r="AI151" s="6"/>
      <c r="AJ151" s="58"/>
    </row>
    <row r="152" spans="2:36" outlineLevel="1" x14ac:dyDescent="0.25">
      <c r="B152" s="1384"/>
      <c r="C152" s="1384"/>
      <c r="D152" s="1384"/>
      <c r="E152" s="272"/>
      <c r="F152" s="258"/>
      <c r="G152" s="252"/>
      <c r="H152" s="252"/>
      <c r="I152" s="252"/>
      <c r="N152" s="64"/>
      <c r="O152" s="6"/>
      <c r="P152" s="6"/>
      <c r="Q152" s="6"/>
      <c r="R152" s="6"/>
      <c r="S152" s="6"/>
      <c r="T152" s="61"/>
      <c r="U152" s="6"/>
      <c r="V152" s="6"/>
      <c r="W152" s="6"/>
      <c r="X152" s="6"/>
      <c r="Y152" s="6"/>
      <c r="Z152" s="6"/>
      <c r="AA152" s="6"/>
      <c r="AB152" s="6"/>
      <c r="AC152" s="6"/>
      <c r="AD152" s="6"/>
      <c r="AE152" s="6"/>
      <c r="AF152" s="6"/>
      <c r="AG152" s="6"/>
      <c r="AH152" s="6"/>
      <c r="AI152" s="6"/>
      <c r="AJ152" s="58"/>
    </row>
    <row r="153" spans="2:36" outlineLevel="1" x14ac:dyDescent="0.25">
      <c r="B153" s="1384"/>
      <c r="C153" s="258"/>
      <c r="D153" s="258"/>
      <c r="E153" s="272"/>
      <c r="F153" s="258"/>
      <c r="G153" s="252"/>
      <c r="H153" s="252"/>
      <c r="I153" s="252"/>
      <c r="N153" s="26"/>
      <c r="O153" s="27"/>
      <c r="P153" s="27"/>
      <c r="Q153" s="27"/>
      <c r="R153" s="27"/>
      <c r="S153" s="27"/>
      <c r="T153" s="27"/>
      <c r="U153" s="28"/>
      <c r="V153" s="29"/>
      <c r="W153" s="29"/>
      <c r="X153" s="29"/>
      <c r="Y153" s="29"/>
      <c r="Z153" s="29"/>
      <c r="AA153" s="29"/>
      <c r="AB153" s="29"/>
      <c r="AC153" s="29"/>
      <c r="AD153" s="29"/>
      <c r="AE153" s="29"/>
      <c r="AF153" s="29"/>
      <c r="AG153" s="29"/>
      <c r="AH153" s="29"/>
      <c r="AI153" s="29"/>
      <c r="AJ153" s="89"/>
    </row>
    <row r="154" spans="2:36" outlineLevel="1" x14ac:dyDescent="0.25">
      <c r="B154" s="1384"/>
      <c r="C154" s="258"/>
      <c r="D154" s="258"/>
      <c r="E154" s="272"/>
      <c r="F154" s="258"/>
      <c r="G154" s="252"/>
      <c r="H154" s="252"/>
      <c r="I154" s="252"/>
    </row>
    <row r="155" spans="2:36" outlineLevel="1" x14ac:dyDescent="0.25">
      <c r="B155" s="1384"/>
      <c r="C155" s="258"/>
      <c r="D155" s="258"/>
      <c r="E155" s="272"/>
      <c r="F155" s="258"/>
      <c r="G155" s="252"/>
      <c r="H155" s="252"/>
      <c r="I155" s="252"/>
    </row>
    <row r="156" spans="2:36" outlineLevel="1" x14ac:dyDescent="0.25">
      <c r="B156" s="1384"/>
      <c r="C156" s="1384"/>
      <c r="D156" s="1384"/>
      <c r="E156" s="258"/>
      <c r="F156" s="258"/>
      <c r="G156" s="252"/>
      <c r="H156" s="252"/>
      <c r="I156" s="252"/>
    </row>
    <row r="157" spans="2:36" ht="22.8" x14ac:dyDescent="0.25">
      <c r="B157" s="1360"/>
      <c r="C157" s="1360"/>
      <c r="D157" s="1360"/>
      <c r="E157" s="1360"/>
      <c r="F157" s="1360"/>
      <c r="G157" s="1360"/>
      <c r="H157" s="1360"/>
      <c r="I157" s="1360"/>
      <c r="J157" s="252"/>
      <c r="R157" s="4"/>
      <c r="S157" s="252"/>
    </row>
    <row r="158" spans="2:36" ht="37.5" customHeight="1" x14ac:dyDescent="0.25">
      <c r="B158" s="1406" t="s">
        <v>372</v>
      </c>
      <c r="C158" s="1360"/>
      <c r="D158" s="1360"/>
      <c r="E158" s="1360"/>
      <c r="F158" s="1360"/>
      <c r="G158" s="1360"/>
      <c r="H158" s="1360"/>
      <c r="I158" s="1407"/>
      <c r="J158" s="252"/>
      <c r="K158" s="252"/>
      <c r="L158" s="252"/>
      <c r="M158" s="250"/>
      <c r="N158" s="250"/>
      <c r="O158" s="250"/>
      <c r="P158" s="250"/>
      <c r="Q158" s="250"/>
      <c r="R158" s="252"/>
      <c r="S158" s="252"/>
    </row>
    <row r="159" spans="2:36" x14ac:dyDescent="0.25">
      <c r="B159" s="109"/>
      <c r="C159" s="110"/>
      <c r="D159" s="110"/>
      <c r="E159" s="110"/>
      <c r="F159" s="110"/>
      <c r="G159" s="110"/>
      <c r="H159" s="151"/>
      <c r="I159" s="146"/>
      <c r="J159" s="252"/>
      <c r="K159" s="252"/>
      <c r="L159" s="252"/>
      <c r="M159" s="250"/>
      <c r="N159" s="250"/>
      <c r="O159" s="250"/>
      <c r="P159" s="250"/>
      <c r="Q159" s="250"/>
      <c r="R159" s="252"/>
      <c r="S159" s="252"/>
    </row>
    <row r="160" spans="2:36" ht="14.4" hidden="1" outlineLevel="1" x14ac:dyDescent="0.35">
      <c r="B160" s="113"/>
      <c r="C160" s="114"/>
      <c r="D160" s="115" t="s">
        <v>98</v>
      </c>
      <c r="E160" s="116"/>
      <c r="F160" s="116"/>
      <c r="G160" s="117"/>
      <c r="H160" s="118"/>
      <c r="I160" s="118"/>
      <c r="J160" s="252"/>
      <c r="K160" s="252"/>
      <c r="L160" s="252"/>
      <c r="M160" s="250"/>
      <c r="N160" s="250"/>
      <c r="O160" s="250"/>
      <c r="P160" s="250"/>
      <c r="Q160" s="250"/>
      <c r="R160" s="252"/>
      <c r="S160" s="252"/>
    </row>
    <row r="161" spans="2:19" hidden="1" outlineLevel="1" x14ac:dyDescent="0.25">
      <c r="B161" s="119"/>
      <c r="C161" s="120"/>
      <c r="D161" s="121" t="s">
        <v>99</v>
      </c>
      <c r="E161" s="252"/>
      <c r="F161" s="252"/>
      <c r="G161" s="33"/>
      <c r="H161" s="122"/>
      <c r="I161" s="122"/>
      <c r="J161" s="252"/>
      <c r="K161" s="252"/>
      <c r="L161" s="252"/>
      <c r="M161" s="250"/>
      <c r="N161" s="250"/>
      <c r="O161" s="250"/>
      <c r="P161" s="250"/>
      <c r="Q161" s="250"/>
      <c r="R161" s="252"/>
      <c r="S161" s="252"/>
    </row>
    <row r="162" spans="2:19" ht="14.4" hidden="1" outlineLevel="1" x14ac:dyDescent="0.3">
      <c r="B162" s="123"/>
      <c r="C162" s="124"/>
      <c r="D162" s="125" t="s">
        <v>100</v>
      </c>
      <c r="E162" s="110"/>
      <c r="F162" s="252"/>
      <c r="G162" s="111"/>
      <c r="H162" s="122"/>
      <c r="I162" s="122"/>
      <c r="J162" s="252"/>
      <c r="K162" s="252"/>
      <c r="L162" s="252"/>
      <c r="M162" s="250"/>
      <c r="N162" s="250"/>
      <c r="O162" s="250"/>
      <c r="P162" s="250"/>
      <c r="Q162" s="250"/>
      <c r="R162" s="252"/>
      <c r="S162" s="252"/>
    </row>
    <row r="163" spans="2:19" hidden="1" outlineLevel="1" x14ac:dyDescent="0.25">
      <c r="B163" s="1408" t="s">
        <v>344</v>
      </c>
      <c r="C163" s="1409"/>
      <c r="D163" s="1409"/>
      <c r="E163" s="1409"/>
      <c r="F163" s="1409"/>
      <c r="G163" s="1410"/>
      <c r="H163" s="126"/>
      <c r="I163" s="126"/>
      <c r="J163" s="252"/>
      <c r="K163" s="252"/>
      <c r="L163" s="252"/>
      <c r="M163" s="250"/>
      <c r="N163" s="250"/>
      <c r="O163" s="250"/>
      <c r="P163" s="250"/>
      <c r="Q163" s="250"/>
      <c r="R163" s="252"/>
      <c r="S163" s="252"/>
    </row>
    <row r="164" spans="2:19" hidden="1" outlineLevel="1" x14ac:dyDescent="0.25">
      <c r="B164" s="127" t="s">
        <v>102</v>
      </c>
      <c r="C164" s="114"/>
      <c r="D164" s="114" t="s">
        <v>103</v>
      </c>
      <c r="E164" s="114"/>
      <c r="F164" s="114" t="s">
        <v>103</v>
      </c>
      <c r="G164" s="128" t="s">
        <v>141</v>
      </c>
      <c r="H164" s="128" t="s">
        <v>104</v>
      </c>
      <c r="I164" s="126" t="s">
        <v>105</v>
      </c>
      <c r="J164" s="252"/>
      <c r="K164" s="252"/>
      <c r="L164" s="252"/>
      <c r="M164" s="250"/>
      <c r="N164" s="250"/>
      <c r="O164" s="250"/>
      <c r="P164" s="250"/>
      <c r="Q164" s="250"/>
      <c r="R164" s="252"/>
      <c r="S164" s="252"/>
    </row>
    <row r="165" spans="2:19" hidden="1" outlineLevel="1" x14ac:dyDescent="0.25">
      <c r="B165" s="113"/>
      <c r="C165" s="113"/>
      <c r="D165" s="116"/>
      <c r="E165" s="117"/>
      <c r="F165" s="33"/>
      <c r="G165" s="251"/>
      <c r="H165" s="120"/>
      <c r="I165" s="120"/>
      <c r="J165" s="252"/>
      <c r="K165" s="252"/>
      <c r="L165" s="252"/>
      <c r="M165" s="250"/>
      <c r="N165" s="250"/>
      <c r="O165" s="250"/>
      <c r="P165" s="250"/>
      <c r="Q165" s="250"/>
      <c r="R165" s="252"/>
      <c r="S165" s="252"/>
    </row>
    <row r="166" spans="2:19" hidden="1" outlineLevel="1" x14ac:dyDescent="0.25">
      <c r="B166" s="119"/>
      <c r="C166" s="251"/>
      <c r="D166" s="252"/>
      <c r="E166" s="33"/>
      <c r="F166" s="33"/>
      <c r="G166" s="251"/>
      <c r="H166" s="120"/>
      <c r="I166" s="120"/>
      <c r="J166" s="252"/>
      <c r="K166" s="252"/>
      <c r="L166" s="252"/>
      <c r="M166" s="250"/>
      <c r="N166" s="250"/>
      <c r="O166" s="250"/>
      <c r="P166" s="250"/>
      <c r="Q166" s="250"/>
      <c r="R166" s="252"/>
      <c r="S166" s="252"/>
    </row>
    <row r="167" spans="2:19" ht="14.4" hidden="1" outlineLevel="1" x14ac:dyDescent="0.3">
      <c r="B167" s="129" t="s">
        <v>328</v>
      </c>
      <c r="C167" s="74" t="s">
        <v>327</v>
      </c>
      <c r="D167" s="252"/>
      <c r="E167" s="33"/>
      <c r="F167" s="33"/>
      <c r="G167" s="251"/>
      <c r="H167" s="120"/>
      <c r="I167" s="120"/>
      <c r="J167" s="252"/>
      <c r="K167" s="252"/>
      <c r="L167" s="252"/>
      <c r="M167" s="250"/>
      <c r="N167" s="250"/>
      <c r="O167" s="250"/>
      <c r="P167" s="250"/>
      <c r="Q167" s="250"/>
      <c r="R167" s="252"/>
      <c r="S167" s="252"/>
    </row>
    <row r="168" spans="2:19" hidden="1" outlineLevel="1" x14ac:dyDescent="0.25">
      <c r="B168" s="130"/>
      <c r="C168" s="131"/>
      <c r="D168" s="252"/>
      <c r="E168" s="33"/>
      <c r="F168" s="33"/>
      <c r="G168" s="251"/>
      <c r="H168" s="120"/>
      <c r="I168" s="120"/>
      <c r="J168" s="252"/>
      <c r="K168" s="252"/>
      <c r="L168" s="252"/>
      <c r="M168" s="250"/>
      <c r="N168" s="250"/>
      <c r="O168" s="250"/>
      <c r="P168" s="250"/>
      <c r="Q168" s="250"/>
      <c r="R168" s="252"/>
      <c r="S168" s="252"/>
    </row>
    <row r="169" spans="2:19" ht="14.4" hidden="1" outlineLevel="1" x14ac:dyDescent="0.3">
      <c r="B169" s="73" t="s">
        <v>329</v>
      </c>
      <c r="C169" s="74" t="s">
        <v>337</v>
      </c>
      <c r="D169" s="252"/>
      <c r="E169" s="33"/>
      <c r="F169" s="33"/>
      <c r="G169" s="251"/>
      <c r="H169" s="120"/>
      <c r="I169" s="120"/>
      <c r="J169" s="252"/>
      <c r="K169" s="252"/>
      <c r="L169" s="252"/>
      <c r="M169" s="250"/>
      <c r="N169" s="250"/>
      <c r="O169" s="250"/>
      <c r="P169" s="250"/>
      <c r="Q169" s="250"/>
      <c r="R169" s="252"/>
      <c r="S169" s="252"/>
    </row>
    <row r="170" spans="2:19" hidden="1" outlineLevel="1" x14ac:dyDescent="0.25">
      <c r="B170" s="130"/>
      <c r="C170" s="131"/>
      <c r="D170" s="252"/>
      <c r="E170" s="33"/>
      <c r="F170" s="33"/>
      <c r="G170" s="251"/>
      <c r="H170" s="120"/>
      <c r="I170" s="120"/>
      <c r="J170" s="252"/>
      <c r="K170" s="252"/>
      <c r="L170" s="252"/>
      <c r="M170" s="250"/>
      <c r="N170" s="250"/>
      <c r="O170" s="250"/>
      <c r="P170" s="250"/>
      <c r="Q170" s="250"/>
      <c r="R170" s="4"/>
      <c r="S170" s="252"/>
    </row>
    <row r="171" spans="2:19" ht="14.4" hidden="1" outlineLevel="1" x14ac:dyDescent="0.25">
      <c r="B171" s="73"/>
      <c r="C171" s="251" t="s">
        <v>330</v>
      </c>
      <c r="D171" s="252"/>
      <c r="E171" s="33"/>
      <c r="F171" s="33"/>
      <c r="G171" s="251"/>
      <c r="H171" s="120"/>
      <c r="I171" s="120"/>
      <c r="J171" s="252"/>
      <c r="K171" s="252"/>
      <c r="L171" s="252"/>
      <c r="M171" s="250"/>
      <c r="N171" s="250"/>
      <c r="O171" s="250"/>
      <c r="P171" s="250"/>
      <c r="Q171" s="250"/>
      <c r="R171" s="4"/>
      <c r="S171" s="252"/>
    </row>
    <row r="172" spans="2:19" ht="14.4" hidden="1" outlineLevel="1" x14ac:dyDescent="0.3">
      <c r="B172" s="74"/>
      <c r="C172" s="251" t="s">
        <v>56</v>
      </c>
      <c r="D172" s="252"/>
      <c r="E172" s="33"/>
      <c r="F172" s="112"/>
      <c r="G172" s="251"/>
      <c r="H172" s="120"/>
      <c r="I172" s="120"/>
      <c r="J172" s="252"/>
      <c r="K172" s="252"/>
      <c r="L172" s="252"/>
      <c r="M172" s="250"/>
      <c r="N172" s="250"/>
      <c r="O172" s="250"/>
      <c r="P172" s="250"/>
      <c r="Q172" s="250"/>
      <c r="R172" s="4"/>
      <c r="S172" s="252"/>
    </row>
    <row r="173" spans="2:19" hidden="1" outlineLevel="1" x14ac:dyDescent="0.25">
      <c r="B173" s="130"/>
      <c r="C173" s="251" t="s">
        <v>56</v>
      </c>
      <c r="D173" s="252"/>
      <c r="E173" s="33"/>
      <c r="F173" s="112"/>
      <c r="G173" s="251"/>
      <c r="H173" s="120"/>
      <c r="I173" s="120"/>
      <c r="J173" s="252"/>
      <c r="K173" s="252"/>
      <c r="L173" s="252"/>
      <c r="M173" s="250"/>
      <c r="N173" s="250"/>
      <c r="O173" s="250"/>
      <c r="P173" s="250"/>
      <c r="Q173" s="250"/>
      <c r="R173" s="4"/>
      <c r="S173" s="252"/>
    </row>
    <row r="174" spans="2:19" hidden="1" outlineLevel="1" x14ac:dyDescent="0.25">
      <c r="B174" s="130"/>
      <c r="C174" s="64" t="s">
        <v>336</v>
      </c>
      <c r="D174" s="252"/>
      <c r="E174" s="112"/>
      <c r="F174" s="132" t="s">
        <v>17</v>
      </c>
      <c r="G174" s="133">
        <v>1</v>
      </c>
      <c r="H174" s="134">
        <v>51000</v>
      </c>
      <c r="I174" s="135">
        <f>(G174*H174)</f>
        <v>51000</v>
      </c>
      <c r="J174" s="252"/>
      <c r="K174" s="252"/>
      <c r="L174" s="252"/>
      <c r="M174" s="250"/>
      <c r="N174" s="250"/>
      <c r="O174" s="250"/>
      <c r="P174" s="250"/>
      <c r="Q174" s="250"/>
      <c r="R174" s="4"/>
      <c r="S174" s="252"/>
    </row>
    <row r="175" spans="2:19" hidden="1" outlineLevel="1" x14ac:dyDescent="0.25">
      <c r="B175" s="130"/>
      <c r="C175" s="251"/>
      <c r="D175" s="252"/>
      <c r="E175" s="112"/>
      <c r="F175" s="112"/>
      <c r="G175" s="251"/>
      <c r="H175" s="120"/>
      <c r="I175" s="120"/>
      <c r="J175" s="252"/>
      <c r="K175" s="252"/>
      <c r="L175" s="252"/>
      <c r="M175" s="250"/>
      <c r="N175" s="250"/>
      <c r="O175" s="250"/>
      <c r="P175" s="250"/>
      <c r="Q175" s="250"/>
      <c r="R175" s="4"/>
      <c r="S175" s="252"/>
    </row>
    <row r="176" spans="2:19" hidden="1" outlineLevel="1" x14ac:dyDescent="0.25">
      <c r="B176" s="130"/>
      <c r="C176" s="131" t="s">
        <v>332</v>
      </c>
      <c r="D176" s="6" t="s">
        <v>333</v>
      </c>
      <c r="E176" s="112"/>
      <c r="F176" s="132" t="s">
        <v>17</v>
      </c>
      <c r="G176" s="133">
        <v>0</v>
      </c>
      <c r="H176" s="134">
        <v>0</v>
      </c>
      <c r="I176" s="135">
        <f>(G176*H176)</f>
        <v>0</v>
      </c>
      <c r="J176" s="252"/>
      <c r="K176" s="252"/>
      <c r="L176" s="252"/>
      <c r="M176" s="250"/>
      <c r="N176" s="250"/>
      <c r="O176" s="250"/>
      <c r="P176" s="250"/>
      <c r="Q176" s="250"/>
      <c r="R176" s="4"/>
      <c r="S176" s="252"/>
    </row>
    <row r="177" spans="2:19" hidden="1" outlineLevel="1" x14ac:dyDescent="0.25">
      <c r="B177" s="130"/>
      <c r="C177" s="251"/>
      <c r="D177" s="252"/>
      <c r="E177" s="112"/>
      <c r="F177" s="112"/>
      <c r="G177" s="136"/>
      <c r="H177" s="122"/>
      <c r="I177" s="122"/>
      <c r="J177" s="252"/>
      <c r="K177" s="252"/>
      <c r="L177" s="252"/>
      <c r="M177" s="250"/>
      <c r="N177" s="250"/>
      <c r="O177" s="250"/>
      <c r="P177" s="250"/>
      <c r="Q177" s="250"/>
      <c r="R177" s="4"/>
      <c r="S177" s="252"/>
    </row>
    <row r="178" spans="2:19" hidden="1" outlineLevel="1" x14ac:dyDescent="0.25">
      <c r="B178" s="130"/>
      <c r="C178" s="251" t="s">
        <v>331</v>
      </c>
      <c r="D178" s="6" t="s">
        <v>333</v>
      </c>
      <c r="E178" s="112"/>
      <c r="F178" s="132" t="s">
        <v>17</v>
      </c>
      <c r="G178" s="133">
        <v>0</v>
      </c>
      <c r="H178" s="134">
        <v>0</v>
      </c>
      <c r="I178" s="135">
        <f>(G178*H178)</f>
        <v>0</v>
      </c>
      <c r="J178" s="252"/>
      <c r="K178" s="252"/>
      <c r="L178" s="252"/>
      <c r="M178" s="250"/>
      <c r="N178" s="250"/>
      <c r="O178" s="250"/>
      <c r="P178" s="250"/>
      <c r="Q178" s="250"/>
      <c r="R178" s="4"/>
      <c r="S178" s="252"/>
    </row>
    <row r="179" spans="2:19" hidden="1" outlineLevel="1" x14ac:dyDescent="0.25">
      <c r="B179" s="130"/>
      <c r="C179" s="131"/>
      <c r="D179" s="252"/>
      <c r="E179" s="112"/>
      <c r="F179" s="132"/>
      <c r="G179" s="133"/>
      <c r="H179" s="134"/>
      <c r="I179" s="135"/>
      <c r="J179" s="252"/>
      <c r="K179" s="252"/>
      <c r="L179" s="252"/>
      <c r="M179" s="250"/>
      <c r="N179" s="250"/>
      <c r="O179" s="250"/>
      <c r="P179" s="250"/>
      <c r="Q179" s="250"/>
      <c r="R179" s="4"/>
      <c r="S179" s="252"/>
    </row>
    <row r="180" spans="2:19" hidden="1" outlineLevel="1" x14ac:dyDescent="0.25">
      <c r="B180" s="130"/>
      <c r="C180" s="137" t="s">
        <v>334</v>
      </c>
      <c r="D180" s="252"/>
      <c r="E180" s="112"/>
      <c r="F180" s="112"/>
      <c r="G180" s="136"/>
      <c r="H180" s="122"/>
      <c r="I180" s="122"/>
      <c r="J180" s="252"/>
      <c r="K180" s="252"/>
      <c r="L180" s="252"/>
      <c r="M180" s="250"/>
      <c r="N180" s="250"/>
      <c r="O180" s="250"/>
      <c r="P180" s="250"/>
      <c r="Q180" s="250"/>
      <c r="R180" s="4"/>
      <c r="S180" s="252"/>
    </row>
    <row r="181" spans="2:19" hidden="1" outlineLevel="1" x14ac:dyDescent="0.25">
      <c r="B181" s="130"/>
      <c r="C181" s="64" t="s">
        <v>335</v>
      </c>
      <c r="D181" s="252"/>
      <c r="E181" s="112"/>
      <c r="F181" s="132"/>
      <c r="G181" s="133"/>
      <c r="H181" s="134"/>
      <c r="I181" s="135">
        <f>SUM(I174:I178)</f>
        <v>51000</v>
      </c>
      <c r="J181" s="252"/>
      <c r="K181" s="252"/>
      <c r="L181" s="252"/>
      <c r="M181" s="250"/>
      <c r="N181" s="250"/>
      <c r="O181" s="250"/>
      <c r="P181" s="250"/>
      <c r="Q181" s="250"/>
      <c r="R181" s="4"/>
      <c r="S181" s="252"/>
    </row>
    <row r="182" spans="2:19" hidden="1" outlineLevel="1" x14ac:dyDescent="0.25">
      <c r="B182" s="130"/>
      <c r="C182" s="131"/>
      <c r="D182" s="252"/>
      <c r="E182" s="112"/>
      <c r="F182" s="132"/>
      <c r="G182" s="136"/>
      <c r="H182" s="122"/>
      <c r="I182" s="122"/>
      <c r="J182" s="252"/>
      <c r="K182" s="252"/>
      <c r="L182" s="252"/>
      <c r="M182" s="250"/>
      <c r="N182" s="250"/>
      <c r="O182" s="250"/>
      <c r="P182" s="250"/>
      <c r="Q182" s="250"/>
      <c r="R182" s="4"/>
      <c r="S182" s="252"/>
    </row>
    <row r="183" spans="2:19" hidden="1" outlineLevel="1" x14ac:dyDescent="0.25">
      <c r="B183" s="130"/>
      <c r="C183" s="131"/>
      <c r="D183" s="252"/>
      <c r="E183" s="112"/>
      <c r="F183" s="132"/>
      <c r="G183" s="136"/>
      <c r="H183" s="122"/>
      <c r="I183" s="122"/>
      <c r="J183" s="252"/>
      <c r="K183" s="252"/>
      <c r="L183" s="252"/>
      <c r="M183" s="250"/>
      <c r="N183" s="250"/>
      <c r="O183" s="250"/>
      <c r="P183" s="250"/>
      <c r="Q183" s="250"/>
      <c r="R183" s="4"/>
      <c r="S183" s="252"/>
    </row>
    <row r="184" spans="2:19" ht="14.4" hidden="1" outlineLevel="1" x14ac:dyDescent="0.3">
      <c r="B184" s="73" t="s">
        <v>340</v>
      </c>
      <c r="C184" s="74" t="s">
        <v>341</v>
      </c>
      <c r="D184" s="252"/>
      <c r="E184" s="33"/>
      <c r="F184" s="33"/>
      <c r="G184" s="251"/>
      <c r="H184" s="120"/>
      <c r="I184" s="120"/>
      <c r="J184" s="252"/>
      <c r="K184" s="252"/>
      <c r="L184" s="252"/>
      <c r="M184" s="250"/>
      <c r="N184" s="250"/>
      <c r="O184" s="250"/>
      <c r="P184" s="250"/>
      <c r="Q184" s="250"/>
      <c r="R184" s="4"/>
      <c r="S184" s="252"/>
    </row>
    <row r="185" spans="2:19" hidden="1" outlineLevel="1" x14ac:dyDescent="0.25">
      <c r="B185" s="130"/>
      <c r="C185" s="131"/>
      <c r="D185" s="252"/>
      <c r="E185" s="33"/>
      <c r="F185" s="33"/>
      <c r="G185" s="251"/>
      <c r="H185" s="120"/>
      <c r="I185" s="120"/>
      <c r="J185" s="252"/>
      <c r="K185" s="252"/>
      <c r="L185" s="252"/>
      <c r="M185" s="250"/>
      <c r="N185" s="250"/>
      <c r="O185" s="250"/>
      <c r="P185" s="250"/>
      <c r="Q185" s="250"/>
      <c r="R185" s="4"/>
      <c r="S185" s="252"/>
    </row>
    <row r="186" spans="2:19" ht="14.4" hidden="1" outlineLevel="1" x14ac:dyDescent="0.25">
      <c r="B186" s="73"/>
      <c r="C186" s="251" t="s">
        <v>330</v>
      </c>
      <c r="D186" s="252"/>
      <c r="E186" s="33"/>
      <c r="F186" s="33"/>
      <c r="G186" s="251"/>
      <c r="H186" s="120"/>
      <c r="I186" s="120"/>
      <c r="J186" s="252"/>
      <c r="K186" s="252"/>
      <c r="L186" s="252"/>
      <c r="M186" s="250"/>
      <c r="N186" s="250"/>
      <c r="O186" s="250"/>
      <c r="P186" s="250"/>
      <c r="Q186" s="250"/>
      <c r="R186" s="4"/>
      <c r="S186" s="252"/>
    </row>
    <row r="187" spans="2:19" ht="14.4" hidden="1" outlineLevel="1" x14ac:dyDescent="0.3">
      <c r="B187" s="74"/>
      <c r="C187" s="251" t="s">
        <v>56</v>
      </c>
      <c r="D187" s="252"/>
      <c r="E187" s="33"/>
      <c r="F187" s="112"/>
      <c r="G187" s="251"/>
      <c r="H187" s="120"/>
      <c r="I187" s="120"/>
      <c r="J187" s="252"/>
      <c r="K187" s="252"/>
      <c r="L187" s="252"/>
      <c r="M187" s="250"/>
      <c r="N187" s="250"/>
      <c r="O187" s="250"/>
      <c r="P187" s="250"/>
      <c r="Q187" s="250"/>
      <c r="R187" s="4"/>
      <c r="S187" s="252"/>
    </row>
    <row r="188" spans="2:19" hidden="1" outlineLevel="1" x14ac:dyDescent="0.25">
      <c r="B188" s="130"/>
      <c r="C188" s="251" t="s">
        <v>56</v>
      </c>
      <c r="D188" s="252"/>
      <c r="E188" s="33"/>
      <c r="F188" s="112"/>
      <c r="G188" s="251"/>
      <c r="H188" s="120"/>
      <c r="I188" s="120"/>
      <c r="J188" s="252"/>
      <c r="K188" s="252"/>
      <c r="L188" s="252"/>
      <c r="M188" s="250"/>
      <c r="N188" s="250"/>
      <c r="O188" s="250"/>
      <c r="P188" s="250"/>
      <c r="Q188" s="250"/>
      <c r="R188" s="4"/>
      <c r="S188" s="252"/>
    </row>
    <row r="189" spans="2:19" hidden="1" outlineLevel="1" x14ac:dyDescent="0.25">
      <c r="B189" s="130"/>
      <c r="C189" s="64" t="s">
        <v>336</v>
      </c>
      <c r="D189" s="252"/>
      <c r="E189" s="112"/>
      <c r="F189" s="132" t="s">
        <v>17</v>
      </c>
      <c r="G189" s="133">
        <v>1</v>
      </c>
      <c r="H189" s="134">
        <v>41000</v>
      </c>
      <c r="I189" s="138">
        <f>(G189*H189)</f>
        <v>41000</v>
      </c>
      <c r="J189" s="252"/>
      <c r="K189" s="252"/>
      <c r="L189" s="252"/>
      <c r="M189" s="250"/>
      <c r="N189" s="250"/>
      <c r="O189" s="250"/>
      <c r="P189" s="250"/>
      <c r="Q189" s="250"/>
      <c r="R189" s="4"/>
      <c r="S189" s="252"/>
    </row>
    <row r="190" spans="2:19" hidden="1" outlineLevel="1" x14ac:dyDescent="0.25">
      <c r="B190" s="130"/>
      <c r="C190" s="251"/>
      <c r="D190" s="252"/>
      <c r="E190" s="112"/>
      <c r="F190" s="112"/>
      <c r="G190" s="251"/>
      <c r="H190" s="120"/>
      <c r="I190" s="120"/>
      <c r="J190" s="252"/>
      <c r="K190" s="252"/>
      <c r="L190" s="252"/>
      <c r="M190" s="250"/>
      <c r="N190" s="250"/>
      <c r="O190" s="250"/>
      <c r="P190" s="250"/>
      <c r="Q190" s="250"/>
      <c r="R190" s="4"/>
      <c r="S190" s="252"/>
    </row>
    <row r="191" spans="2:19" hidden="1" outlineLevel="1" x14ac:dyDescent="0.25">
      <c r="B191" s="130"/>
      <c r="C191" s="131" t="s">
        <v>332</v>
      </c>
      <c r="D191" s="6" t="s">
        <v>333</v>
      </c>
      <c r="E191" s="112"/>
      <c r="F191" s="132" t="s">
        <v>17</v>
      </c>
      <c r="G191" s="133">
        <v>0</v>
      </c>
      <c r="H191" s="134">
        <v>0</v>
      </c>
      <c r="I191" s="135">
        <f>(G191*H191)</f>
        <v>0</v>
      </c>
      <c r="J191" s="252"/>
      <c r="K191" s="252"/>
      <c r="L191" s="252"/>
      <c r="M191" s="250"/>
      <c r="N191" s="250"/>
      <c r="O191" s="250"/>
      <c r="P191" s="250"/>
      <c r="Q191" s="250"/>
      <c r="R191" s="4"/>
      <c r="S191" s="252"/>
    </row>
    <row r="192" spans="2:19" hidden="1" outlineLevel="1" x14ac:dyDescent="0.25">
      <c r="B192" s="130"/>
      <c r="C192" s="251"/>
      <c r="D192" s="252"/>
      <c r="E192" s="112"/>
      <c r="F192" s="112"/>
      <c r="G192" s="136"/>
      <c r="H192" s="122"/>
      <c r="I192" s="122"/>
      <c r="J192" s="252"/>
      <c r="K192" s="252"/>
      <c r="L192" s="252"/>
      <c r="M192" s="250"/>
      <c r="N192" s="250"/>
      <c r="O192" s="250"/>
      <c r="P192" s="250"/>
      <c r="Q192" s="250"/>
      <c r="R192" s="4"/>
      <c r="S192" s="252"/>
    </row>
    <row r="193" spans="2:19" hidden="1" outlineLevel="1" x14ac:dyDescent="0.25">
      <c r="B193" s="130"/>
      <c r="C193" s="251" t="s">
        <v>331</v>
      </c>
      <c r="D193" s="6" t="s">
        <v>333</v>
      </c>
      <c r="E193" s="112"/>
      <c r="F193" s="132" t="s">
        <v>17</v>
      </c>
      <c r="G193" s="133">
        <v>0</v>
      </c>
      <c r="H193" s="134">
        <v>0</v>
      </c>
      <c r="I193" s="135">
        <f>(G193*H193)</f>
        <v>0</v>
      </c>
      <c r="J193" s="252"/>
      <c r="K193" s="252"/>
      <c r="L193" s="252"/>
      <c r="M193" s="250"/>
      <c r="N193" s="250"/>
      <c r="O193" s="250"/>
      <c r="P193" s="250"/>
      <c r="Q193" s="250"/>
      <c r="R193" s="4"/>
      <c r="S193" s="252"/>
    </row>
    <row r="194" spans="2:19" hidden="1" outlineLevel="1" x14ac:dyDescent="0.25">
      <c r="B194" s="130"/>
      <c r="C194" s="131"/>
      <c r="D194" s="252"/>
      <c r="E194" s="112"/>
      <c r="F194" s="132"/>
      <c r="G194" s="133"/>
      <c r="H194" s="134"/>
      <c r="I194" s="135"/>
      <c r="J194" s="252"/>
      <c r="K194" s="252"/>
      <c r="L194" s="252"/>
      <c r="M194" s="250"/>
      <c r="N194" s="250"/>
      <c r="O194" s="250"/>
      <c r="P194" s="250"/>
      <c r="Q194" s="250"/>
      <c r="R194" s="4"/>
      <c r="S194" s="252"/>
    </row>
    <row r="195" spans="2:19" hidden="1" outlineLevel="1" x14ac:dyDescent="0.25">
      <c r="B195" s="130"/>
      <c r="C195" s="137" t="s">
        <v>334</v>
      </c>
      <c r="D195" s="252"/>
      <c r="E195" s="112"/>
      <c r="F195" s="112"/>
      <c r="G195" s="136"/>
      <c r="H195" s="122"/>
      <c r="I195" s="122"/>
      <c r="J195" s="252"/>
      <c r="K195" s="252"/>
      <c r="L195" s="252"/>
      <c r="M195" s="250"/>
      <c r="N195" s="250"/>
      <c r="O195" s="250"/>
      <c r="P195" s="250"/>
      <c r="Q195" s="250"/>
      <c r="R195" s="4"/>
      <c r="S195" s="252"/>
    </row>
    <row r="196" spans="2:19" hidden="1" outlineLevel="1" x14ac:dyDescent="0.25">
      <c r="B196" s="130"/>
      <c r="C196" s="64" t="s">
        <v>335</v>
      </c>
      <c r="D196" s="252"/>
      <c r="E196" s="112"/>
      <c r="F196" s="132"/>
      <c r="G196" s="133"/>
      <c r="H196" s="134"/>
      <c r="I196" s="138">
        <f>SUM(I189:I193)</f>
        <v>41000</v>
      </c>
      <c r="J196" s="252"/>
      <c r="K196" s="252"/>
      <c r="L196" s="252"/>
      <c r="M196" s="250"/>
      <c r="N196" s="250"/>
      <c r="O196" s="250"/>
      <c r="P196" s="250"/>
      <c r="Q196" s="250"/>
      <c r="R196" s="4"/>
      <c r="S196" s="252"/>
    </row>
    <row r="197" spans="2:19" hidden="1" outlineLevel="1" x14ac:dyDescent="0.25">
      <c r="B197" s="119"/>
      <c r="C197" s="139"/>
      <c r="D197" s="252"/>
      <c r="E197" s="112"/>
      <c r="F197" s="132"/>
      <c r="G197" s="133"/>
      <c r="H197" s="133"/>
      <c r="I197" s="135"/>
      <c r="J197" s="252"/>
      <c r="K197" s="252"/>
      <c r="L197" s="252"/>
      <c r="M197" s="250"/>
      <c r="N197" s="250"/>
      <c r="O197" s="250"/>
      <c r="P197" s="250"/>
      <c r="Q197" s="250"/>
      <c r="R197" s="4"/>
      <c r="S197" s="252"/>
    </row>
    <row r="198" spans="2:19" hidden="1" outlineLevel="1" x14ac:dyDescent="0.25">
      <c r="B198" s="119"/>
      <c r="C198" s="131"/>
      <c r="D198" s="252"/>
      <c r="E198" s="112"/>
      <c r="F198" s="132"/>
      <c r="G198" s="122"/>
      <c r="H198" s="122"/>
      <c r="I198" s="140"/>
      <c r="J198" s="252"/>
      <c r="K198" s="252"/>
      <c r="L198" s="252"/>
      <c r="M198" s="250"/>
      <c r="N198" s="250"/>
      <c r="O198" s="250"/>
      <c r="P198" s="250"/>
      <c r="Q198" s="250"/>
      <c r="R198" s="4"/>
      <c r="S198" s="252"/>
    </row>
    <row r="199" spans="2:19" ht="14.4" hidden="1" outlineLevel="1" x14ac:dyDescent="0.3">
      <c r="B199" s="73" t="s">
        <v>339</v>
      </c>
      <c r="C199" s="74" t="s">
        <v>342</v>
      </c>
      <c r="D199" s="252"/>
      <c r="E199" s="33"/>
      <c r="F199" s="33"/>
      <c r="G199" s="251"/>
      <c r="H199" s="120"/>
      <c r="I199" s="120"/>
      <c r="J199" s="252"/>
      <c r="K199" s="252"/>
      <c r="L199" s="252"/>
      <c r="M199" s="250"/>
      <c r="N199" s="250"/>
      <c r="O199" s="250"/>
      <c r="P199" s="250"/>
      <c r="Q199" s="250"/>
      <c r="R199" s="4"/>
      <c r="S199" s="252"/>
    </row>
    <row r="200" spans="2:19" hidden="1" outlineLevel="1" x14ac:dyDescent="0.25">
      <c r="B200" s="130"/>
      <c r="C200" s="131"/>
      <c r="D200" s="252"/>
      <c r="E200" s="33"/>
      <c r="F200" s="33"/>
      <c r="G200" s="251"/>
      <c r="H200" s="120"/>
      <c r="I200" s="120"/>
      <c r="J200" s="252"/>
      <c r="K200" s="252"/>
      <c r="L200" s="252"/>
      <c r="M200" s="250"/>
      <c r="N200" s="250"/>
      <c r="O200" s="250"/>
      <c r="P200" s="250"/>
      <c r="Q200" s="250"/>
      <c r="R200" s="4"/>
      <c r="S200" s="252"/>
    </row>
    <row r="201" spans="2:19" ht="14.4" hidden="1" outlineLevel="1" x14ac:dyDescent="0.25">
      <c r="B201" s="73"/>
      <c r="C201" s="251" t="s">
        <v>330</v>
      </c>
      <c r="D201" s="252"/>
      <c r="E201" s="33"/>
      <c r="F201" s="33"/>
      <c r="G201" s="251"/>
      <c r="H201" s="120"/>
      <c r="I201" s="120"/>
      <c r="J201" s="252"/>
      <c r="K201" s="252"/>
      <c r="L201" s="252"/>
      <c r="M201" s="250"/>
      <c r="N201" s="250"/>
      <c r="O201" s="250"/>
      <c r="P201" s="250"/>
      <c r="Q201" s="250"/>
      <c r="R201" s="4"/>
      <c r="S201" s="252"/>
    </row>
    <row r="202" spans="2:19" ht="14.4" hidden="1" outlineLevel="1" x14ac:dyDescent="0.3">
      <c r="B202" s="74"/>
      <c r="C202" s="251" t="s">
        <v>56</v>
      </c>
      <c r="D202" s="252"/>
      <c r="E202" s="33"/>
      <c r="F202" s="112"/>
      <c r="G202" s="251"/>
      <c r="H202" s="120"/>
      <c r="I202" s="120"/>
      <c r="J202" s="252"/>
      <c r="K202" s="252"/>
      <c r="L202" s="252"/>
      <c r="M202" s="250"/>
      <c r="N202" s="250"/>
      <c r="O202" s="250"/>
      <c r="P202" s="250"/>
      <c r="Q202" s="250"/>
      <c r="R202" s="4"/>
      <c r="S202" s="252"/>
    </row>
    <row r="203" spans="2:19" hidden="1" outlineLevel="1" x14ac:dyDescent="0.25">
      <c r="B203" s="130"/>
      <c r="C203" s="251" t="s">
        <v>56</v>
      </c>
      <c r="D203" s="252"/>
      <c r="E203" s="33"/>
      <c r="F203" s="112"/>
      <c r="G203" s="251"/>
      <c r="H203" s="120"/>
      <c r="I203" s="120"/>
      <c r="J203" s="252"/>
      <c r="K203" s="252"/>
      <c r="L203" s="252"/>
      <c r="M203" s="250"/>
      <c r="N203" s="250"/>
      <c r="O203" s="250"/>
      <c r="P203" s="250"/>
      <c r="Q203" s="250"/>
      <c r="R203" s="4"/>
      <c r="S203" s="252"/>
    </row>
    <row r="204" spans="2:19" hidden="1" outlineLevel="1" x14ac:dyDescent="0.25">
      <c r="B204" s="130"/>
      <c r="C204" s="64" t="s">
        <v>336</v>
      </c>
      <c r="D204" s="252"/>
      <c r="E204" s="112"/>
      <c r="F204" s="132" t="s">
        <v>17</v>
      </c>
      <c r="G204" s="133">
        <v>1</v>
      </c>
      <c r="H204" s="134">
        <v>43500</v>
      </c>
      <c r="I204" s="138">
        <f>(G204*H204)</f>
        <v>43500</v>
      </c>
      <c r="J204" s="252"/>
      <c r="K204" s="252"/>
      <c r="L204" s="252"/>
      <c r="M204" s="250"/>
      <c r="N204" s="250"/>
      <c r="O204" s="250"/>
      <c r="P204" s="250"/>
      <c r="Q204" s="250"/>
      <c r="R204" s="4"/>
      <c r="S204" s="252"/>
    </row>
    <row r="205" spans="2:19" hidden="1" outlineLevel="1" x14ac:dyDescent="0.25">
      <c r="B205" s="130"/>
      <c r="C205" s="251"/>
      <c r="D205" s="252"/>
      <c r="E205" s="112"/>
      <c r="F205" s="112"/>
      <c r="G205" s="251"/>
      <c r="H205" s="120"/>
      <c r="I205" s="120"/>
      <c r="J205" s="252"/>
      <c r="K205" s="252"/>
      <c r="L205" s="252"/>
      <c r="M205" s="250"/>
      <c r="N205" s="250"/>
      <c r="O205" s="250"/>
      <c r="P205" s="250"/>
      <c r="Q205" s="250"/>
      <c r="R205" s="4"/>
      <c r="S205" s="252"/>
    </row>
    <row r="206" spans="2:19" hidden="1" outlineLevel="1" x14ac:dyDescent="0.25">
      <c r="B206" s="130"/>
      <c r="C206" s="131" t="s">
        <v>332</v>
      </c>
      <c r="D206" s="6" t="s">
        <v>333</v>
      </c>
      <c r="E206" s="112"/>
      <c r="F206" s="132" t="s">
        <v>17</v>
      </c>
      <c r="G206" s="133">
        <v>1</v>
      </c>
      <c r="H206" s="134">
        <v>7000</v>
      </c>
      <c r="I206" s="135">
        <f>(G206*H206)</f>
        <v>7000</v>
      </c>
      <c r="J206" s="252"/>
      <c r="K206" s="252"/>
      <c r="L206" s="252"/>
      <c r="M206" s="250"/>
      <c r="N206" s="250"/>
      <c r="O206" s="250"/>
      <c r="P206" s="250"/>
      <c r="Q206" s="250"/>
      <c r="R206" s="4"/>
      <c r="S206" s="252"/>
    </row>
    <row r="207" spans="2:19" hidden="1" outlineLevel="1" x14ac:dyDescent="0.25">
      <c r="B207" s="130"/>
      <c r="C207" s="251"/>
      <c r="D207" s="252"/>
      <c r="E207" s="112"/>
      <c r="F207" s="112"/>
      <c r="G207" s="136"/>
      <c r="H207" s="122"/>
      <c r="I207" s="122"/>
      <c r="J207" s="252"/>
      <c r="K207" s="252"/>
      <c r="L207" s="252"/>
      <c r="M207" s="250"/>
      <c r="N207" s="250"/>
      <c r="O207" s="250"/>
      <c r="P207" s="250"/>
      <c r="Q207" s="250"/>
      <c r="R207" s="4"/>
      <c r="S207" s="252"/>
    </row>
    <row r="208" spans="2:19" hidden="1" outlineLevel="1" x14ac:dyDescent="0.25">
      <c r="B208" s="130"/>
      <c r="C208" s="251" t="s">
        <v>331</v>
      </c>
      <c r="D208" s="6" t="s">
        <v>333</v>
      </c>
      <c r="E208" s="112"/>
      <c r="F208" s="132" t="s">
        <v>17</v>
      </c>
      <c r="G208" s="133">
        <v>1</v>
      </c>
      <c r="H208" s="134">
        <v>10000</v>
      </c>
      <c r="I208" s="135">
        <f>(G208*H208)</f>
        <v>10000</v>
      </c>
      <c r="J208" s="252"/>
      <c r="K208" s="252"/>
      <c r="L208" s="252"/>
      <c r="M208" s="250"/>
      <c r="N208" s="250"/>
      <c r="O208" s="250"/>
      <c r="P208" s="250"/>
      <c r="Q208" s="250"/>
      <c r="R208" s="4"/>
      <c r="S208" s="252"/>
    </row>
    <row r="209" spans="2:19" hidden="1" outlineLevel="1" x14ac:dyDescent="0.25">
      <c r="B209" s="130"/>
      <c r="C209" s="131"/>
      <c r="D209" s="252"/>
      <c r="E209" s="112"/>
      <c r="F209" s="132"/>
      <c r="G209" s="133"/>
      <c r="H209" s="134"/>
      <c r="I209" s="135"/>
      <c r="J209" s="252"/>
      <c r="K209" s="252"/>
      <c r="L209" s="252"/>
      <c r="M209" s="250"/>
      <c r="N209" s="250"/>
      <c r="O209" s="250"/>
      <c r="P209" s="250"/>
      <c r="Q209" s="250"/>
      <c r="R209" s="4"/>
      <c r="S209" s="252"/>
    </row>
    <row r="210" spans="2:19" hidden="1" outlineLevel="1" x14ac:dyDescent="0.25">
      <c r="B210" s="130"/>
      <c r="C210" s="137" t="s">
        <v>334</v>
      </c>
      <c r="D210" s="252"/>
      <c r="E210" s="112"/>
      <c r="F210" s="112"/>
      <c r="G210" s="136"/>
      <c r="H210" s="122"/>
      <c r="I210" s="122"/>
      <c r="J210" s="252"/>
      <c r="K210" s="252"/>
      <c r="L210" s="252"/>
      <c r="M210" s="250"/>
      <c r="N210" s="250"/>
      <c r="O210" s="250"/>
      <c r="P210" s="250"/>
      <c r="Q210" s="250"/>
      <c r="R210" s="4"/>
      <c r="S210" s="252"/>
    </row>
    <row r="211" spans="2:19" hidden="1" outlineLevel="1" x14ac:dyDescent="0.25">
      <c r="B211" s="130"/>
      <c r="C211" s="64" t="s">
        <v>335</v>
      </c>
      <c r="D211" s="252"/>
      <c r="E211" s="112"/>
      <c r="F211" s="132"/>
      <c r="G211" s="133"/>
      <c r="H211" s="134"/>
      <c r="I211" s="138">
        <f>SUM(I204:I208)</f>
        <v>60500</v>
      </c>
      <c r="J211" s="252"/>
      <c r="K211" s="252"/>
      <c r="L211" s="252"/>
      <c r="M211" s="250"/>
      <c r="N211" s="250"/>
      <c r="O211" s="250"/>
      <c r="P211" s="250"/>
      <c r="Q211" s="250"/>
      <c r="R211" s="4"/>
      <c r="S211" s="252"/>
    </row>
    <row r="212" spans="2:19" hidden="1" outlineLevel="1" x14ac:dyDescent="0.25">
      <c r="B212" s="119"/>
      <c r="C212" s="139"/>
      <c r="D212" s="252"/>
      <c r="E212" s="112"/>
      <c r="F212" s="132"/>
      <c r="G212" s="136"/>
      <c r="H212" s="122"/>
      <c r="I212" s="122"/>
      <c r="J212" s="252"/>
      <c r="K212" s="252"/>
      <c r="L212" s="252"/>
      <c r="M212" s="250"/>
      <c r="N212" s="250"/>
      <c r="O212" s="250"/>
      <c r="P212" s="250"/>
      <c r="Q212" s="250"/>
      <c r="R212" s="4"/>
      <c r="S212" s="252"/>
    </row>
    <row r="213" spans="2:19" hidden="1" outlineLevel="1" x14ac:dyDescent="0.25">
      <c r="B213" s="119"/>
      <c r="C213" s="131"/>
      <c r="D213" s="252"/>
      <c r="E213" s="112"/>
      <c r="F213" s="132"/>
      <c r="G213" s="136"/>
      <c r="H213" s="122"/>
      <c r="I213" s="122"/>
      <c r="J213" s="252"/>
      <c r="K213" s="252"/>
      <c r="L213" s="252"/>
      <c r="M213" s="250"/>
      <c r="N213" s="250"/>
      <c r="O213" s="250"/>
      <c r="P213" s="250"/>
      <c r="Q213" s="250"/>
      <c r="R213" s="4"/>
      <c r="S213" s="252"/>
    </row>
    <row r="214" spans="2:19" ht="14.4" hidden="1" outlineLevel="1" x14ac:dyDescent="0.3">
      <c r="B214" s="73" t="s">
        <v>338</v>
      </c>
      <c r="C214" s="74" t="s">
        <v>343</v>
      </c>
      <c r="D214" s="252"/>
      <c r="E214" s="33"/>
      <c r="F214" s="33"/>
      <c r="G214" s="251"/>
      <c r="H214" s="120"/>
      <c r="I214" s="120"/>
      <c r="J214" s="252"/>
      <c r="K214" s="252"/>
      <c r="L214" s="252"/>
      <c r="M214" s="250"/>
      <c r="N214" s="250"/>
      <c r="O214" s="250"/>
      <c r="P214" s="250"/>
      <c r="Q214" s="250"/>
      <c r="R214" s="4"/>
      <c r="S214" s="252"/>
    </row>
    <row r="215" spans="2:19" hidden="1" outlineLevel="1" x14ac:dyDescent="0.25">
      <c r="B215" s="130"/>
      <c r="C215" s="131"/>
      <c r="D215" s="252"/>
      <c r="E215" s="33"/>
      <c r="F215" s="33"/>
      <c r="G215" s="251"/>
      <c r="H215" s="120"/>
      <c r="I215" s="120"/>
      <c r="J215" s="252"/>
      <c r="K215" s="252"/>
      <c r="L215" s="252"/>
      <c r="M215" s="250"/>
      <c r="N215" s="250"/>
      <c r="O215" s="250"/>
      <c r="P215" s="250"/>
      <c r="Q215" s="250"/>
      <c r="R215" s="4"/>
      <c r="S215" s="252"/>
    </row>
    <row r="216" spans="2:19" ht="14.4" hidden="1" outlineLevel="1" x14ac:dyDescent="0.25">
      <c r="B216" s="73"/>
      <c r="C216" s="251" t="s">
        <v>330</v>
      </c>
      <c r="D216" s="252"/>
      <c r="E216" s="33"/>
      <c r="F216" s="33"/>
      <c r="G216" s="251"/>
      <c r="H216" s="120"/>
      <c r="I216" s="120"/>
      <c r="J216" s="252"/>
      <c r="K216" s="252"/>
      <c r="L216" s="252"/>
      <c r="M216" s="250"/>
      <c r="N216" s="250"/>
      <c r="O216" s="250"/>
      <c r="P216" s="250"/>
      <c r="Q216" s="250"/>
      <c r="R216" s="4"/>
      <c r="S216" s="252"/>
    </row>
    <row r="217" spans="2:19" ht="14.4" hidden="1" outlineLevel="1" x14ac:dyDescent="0.3">
      <c r="B217" s="74"/>
      <c r="C217" s="251" t="s">
        <v>56</v>
      </c>
      <c r="D217" s="252"/>
      <c r="E217" s="33"/>
      <c r="F217" s="112"/>
      <c r="G217" s="251"/>
      <c r="H217" s="120"/>
      <c r="I217" s="120"/>
      <c r="J217" s="252"/>
      <c r="K217" s="252"/>
      <c r="L217" s="252"/>
      <c r="M217" s="250"/>
      <c r="N217" s="250"/>
      <c r="O217" s="250"/>
      <c r="P217" s="250"/>
      <c r="Q217" s="250"/>
      <c r="R217" s="4"/>
      <c r="S217" s="252"/>
    </row>
    <row r="218" spans="2:19" hidden="1" outlineLevel="1" x14ac:dyDescent="0.25">
      <c r="B218" s="130"/>
      <c r="C218" s="251" t="s">
        <v>56</v>
      </c>
      <c r="D218" s="252"/>
      <c r="E218" s="33"/>
      <c r="F218" s="112"/>
      <c r="G218" s="251"/>
      <c r="H218" s="120"/>
      <c r="I218" s="120"/>
      <c r="J218" s="252"/>
      <c r="K218" s="252"/>
      <c r="L218" s="252"/>
      <c r="M218" s="250"/>
      <c r="N218" s="250"/>
      <c r="O218" s="250"/>
      <c r="P218" s="250"/>
      <c r="Q218" s="250"/>
      <c r="R218" s="4"/>
      <c r="S218" s="252"/>
    </row>
    <row r="219" spans="2:19" hidden="1" outlineLevel="1" x14ac:dyDescent="0.25">
      <c r="B219" s="130"/>
      <c r="C219" s="64" t="s">
        <v>336</v>
      </c>
      <c r="D219" s="252"/>
      <c r="E219" s="112"/>
      <c r="F219" s="132" t="s">
        <v>17</v>
      </c>
      <c r="G219" s="133">
        <v>1</v>
      </c>
      <c r="H219" s="134">
        <v>56500</v>
      </c>
      <c r="I219" s="138">
        <f>(G219*H219)</f>
        <v>56500</v>
      </c>
      <c r="J219" s="252"/>
      <c r="K219" s="252"/>
      <c r="L219" s="252"/>
      <c r="M219" s="250"/>
      <c r="N219" s="250"/>
      <c r="O219" s="250"/>
      <c r="P219" s="250"/>
      <c r="Q219" s="250"/>
      <c r="R219" s="4"/>
      <c r="S219" s="252"/>
    </row>
    <row r="220" spans="2:19" hidden="1" outlineLevel="1" x14ac:dyDescent="0.25">
      <c r="B220" s="130"/>
      <c r="C220" s="251"/>
      <c r="D220" s="252"/>
      <c r="E220" s="112"/>
      <c r="F220" s="112"/>
      <c r="G220" s="251"/>
      <c r="H220" s="120"/>
      <c r="I220" s="120"/>
      <c r="J220" s="252"/>
      <c r="K220" s="252"/>
      <c r="L220" s="252"/>
      <c r="M220" s="250"/>
      <c r="N220" s="250"/>
      <c r="O220" s="250"/>
      <c r="P220" s="250"/>
      <c r="Q220" s="250"/>
      <c r="R220" s="4"/>
      <c r="S220" s="252"/>
    </row>
    <row r="221" spans="2:19" hidden="1" outlineLevel="1" x14ac:dyDescent="0.25">
      <c r="B221" s="130"/>
      <c r="C221" s="131" t="s">
        <v>332</v>
      </c>
      <c r="D221" s="6" t="s">
        <v>333</v>
      </c>
      <c r="E221" s="112"/>
      <c r="F221" s="132" t="s">
        <v>17</v>
      </c>
      <c r="G221" s="133">
        <v>1</v>
      </c>
      <c r="H221" s="134">
        <v>7000</v>
      </c>
      <c r="I221" s="135">
        <f>(G221*H221)</f>
        <v>7000</v>
      </c>
      <c r="J221" s="252"/>
      <c r="K221" s="252"/>
      <c r="L221" s="252"/>
      <c r="M221" s="250"/>
      <c r="N221" s="250"/>
      <c r="O221" s="250"/>
      <c r="P221" s="250"/>
      <c r="Q221" s="250"/>
      <c r="R221" s="4"/>
      <c r="S221" s="252"/>
    </row>
    <row r="222" spans="2:19" hidden="1" outlineLevel="1" x14ac:dyDescent="0.25">
      <c r="B222" s="130"/>
      <c r="C222" s="251"/>
      <c r="D222" s="252"/>
      <c r="E222" s="112"/>
      <c r="F222" s="112"/>
      <c r="G222" s="136"/>
      <c r="H222" s="122"/>
      <c r="I222" s="122"/>
      <c r="J222" s="252"/>
      <c r="K222" s="252"/>
      <c r="L222" s="252"/>
      <c r="M222" s="250"/>
      <c r="N222" s="250"/>
      <c r="O222" s="250"/>
      <c r="P222" s="250"/>
      <c r="Q222" s="250"/>
      <c r="R222" s="4"/>
      <c r="S222" s="252"/>
    </row>
    <row r="223" spans="2:19" hidden="1" outlineLevel="1" x14ac:dyDescent="0.25">
      <c r="B223" s="130"/>
      <c r="C223" s="78" t="s">
        <v>383</v>
      </c>
      <c r="D223" s="6" t="s">
        <v>333</v>
      </c>
      <c r="E223" s="112"/>
      <c r="F223" s="132" t="s">
        <v>17</v>
      </c>
      <c r="G223" s="133">
        <v>1</v>
      </c>
      <c r="H223" s="134">
        <v>10000</v>
      </c>
      <c r="I223" s="135">
        <f>(G223*H223)</f>
        <v>10000</v>
      </c>
      <c r="J223" s="252"/>
      <c r="K223" s="252"/>
      <c r="L223" s="252"/>
      <c r="M223" s="250"/>
      <c r="N223" s="250"/>
      <c r="O223" s="250"/>
      <c r="P223" s="250"/>
      <c r="Q223" s="250"/>
      <c r="R223" s="4"/>
      <c r="S223" s="252"/>
    </row>
    <row r="224" spans="2:19" hidden="1" outlineLevel="1" x14ac:dyDescent="0.25">
      <c r="B224" s="130"/>
      <c r="C224" s="131"/>
      <c r="D224" s="252"/>
      <c r="E224" s="112"/>
      <c r="F224" s="132"/>
      <c r="G224" s="133"/>
      <c r="H224" s="134"/>
      <c r="I224" s="135"/>
      <c r="J224" s="252"/>
      <c r="K224" s="252"/>
      <c r="L224" s="252"/>
      <c r="M224" s="250"/>
      <c r="N224" s="250"/>
      <c r="O224" s="250"/>
      <c r="P224" s="250"/>
      <c r="Q224" s="250"/>
      <c r="R224" s="4"/>
      <c r="S224" s="252"/>
    </row>
    <row r="225" spans="2:19" hidden="1" outlineLevel="1" x14ac:dyDescent="0.25">
      <c r="B225" s="130"/>
      <c r="C225" s="137" t="s">
        <v>334</v>
      </c>
      <c r="D225" s="252"/>
      <c r="E225" s="112"/>
      <c r="F225" s="112"/>
      <c r="G225" s="136"/>
      <c r="H225" s="122"/>
      <c r="I225" s="122"/>
      <c r="J225" s="252"/>
      <c r="K225" s="252"/>
      <c r="L225" s="252"/>
      <c r="M225" s="250"/>
      <c r="N225" s="250"/>
      <c r="O225" s="250"/>
      <c r="P225" s="250"/>
      <c r="Q225" s="250"/>
      <c r="R225" s="4"/>
      <c r="S225" s="252"/>
    </row>
    <row r="226" spans="2:19" hidden="1" outlineLevel="1" x14ac:dyDescent="0.25">
      <c r="B226" s="130"/>
      <c r="C226" s="64" t="s">
        <v>335</v>
      </c>
      <c r="D226" s="252"/>
      <c r="E226" s="112"/>
      <c r="F226" s="132"/>
      <c r="G226" s="133"/>
      <c r="H226" s="134"/>
      <c r="I226" s="138">
        <f>SUM(I219:I223)</f>
        <v>73500</v>
      </c>
      <c r="J226" s="252"/>
      <c r="K226" s="252"/>
      <c r="L226" s="252"/>
      <c r="M226" s="250"/>
      <c r="N226" s="250"/>
      <c r="O226" s="250"/>
      <c r="P226" s="250"/>
      <c r="Q226" s="250"/>
      <c r="R226" s="4"/>
      <c r="S226" s="252"/>
    </row>
    <row r="227" spans="2:19" hidden="1" outlineLevel="1" x14ac:dyDescent="0.25">
      <c r="B227" s="119"/>
      <c r="C227" s="139"/>
      <c r="D227" s="252"/>
      <c r="E227" s="112"/>
      <c r="F227" s="141"/>
      <c r="G227" s="136"/>
      <c r="H227" s="122"/>
      <c r="I227" s="140"/>
      <c r="J227" s="252"/>
      <c r="K227" s="252"/>
      <c r="L227" s="252"/>
      <c r="M227" s="250"/>
      <c r="N227" s="250"/>
      <c r="O227" s="250"/>
      <c r="P227" s="250"/>
      <c r="Q227" s="250"/>
      <c r="R227" s="4"/>
      <c r="S227" s="252"/>
    </row>
    <row r="228" spans="2:19" hidden="1" outlineLevel="1" x14ac:dyDescent="0.25">
      <c r="B228" s="119"/>
      <c r="C228" s="139"/>
      <c r="D228" s="252"/>
      <c r="E228" s="112"/>
      <c r="F228" s="141"/>
      <c r="G228" s="136"/>
      <c r="H228" s="122"/>
      <c r="I228" s="140"/>
      <c r="J228" s="252"/>
      <c r="K228" s="252"/>
      <c r="L228" s="252"/>
      <c r="M228" s="250"/>
      <c r="N228" s="250"/>
      <c r="O228" s="250"/>
      <c r="P228" s="250"/>
      <c r="Q228" s="250"/>
      <c r="R228" s="4"/>
      <c r="S228" s="252"/>
    </row>
    <row r="229" spans="2:19" hidden="1" outlineLevel="1" x14ac:dyDescent="0.25">
      <c r="B229" s="119"/>
      <c r="C229" s="139"/>
      <c r="D229" s="252"/>
      <c r="E229" s="112"/>
      <c r="F229" s="141"/>
      <c r="G229" s="136"/>
      <c r="H229" s="122"/>
      <c r="I229" s="140"/>
      <c r="J229" s="252"/>
      <c r="K229" s="252"/>
      <c r="L229" s="252"/>
      <c r="M229" s="250"/>
      <c r="N229" s="250"/>
      <c r="O229" s="250"/>
      <c r="P229" s="250"/>
      <c r="Q229" s="250"/>
      <c r="R229" s="4"/>
      <c r="S229" s="252"/>
    </row>
    <row r="230" spans="2:19" ht="15.6" hidden="1" outlineLevel="1" x14ac:dyDescent="0.3">
      <c r="B230" s="119"/>
      <c r="C230" s="142" t="s">
        <v>346</v>
      </c>
      <c r="D230" s="252"/>
      <c r="E230" s="250"/>
      <c r="F230" s="251"/>
      <c r="G230" s="136"/>
      <c r="H230" s="251"/>
      <c r="I230" s="143">
        <f>I181+I196+I211+I226</f>
        <v>226000</v>
      </c>
      <c r="J230" s="252"/>
      <c r="K230" s="252"/>
      <c r="L230" s="252"/>
      <c r="M230" s="250"/>
      <c r="N230" s="250"/>
      <c r="O230" s="250"/>
      <c r="P230" s="250"/>
      <c r="Q230" s="250"/>
      <c r="R230" s="4"/>
      <c r="S230" s="252"/>
    </row>
    <row r="231" spans="2:19" ht="14.4" hidden="1" outlineLevel="1" x14ac:dyDescent="0.25">
      <c r="B231" s="144"/>
      <c r="C231" s="145"/>
      <c r="D231" s="110"/>
      <c r="E231" s="146"/>
      <c r="F231" s="147"/>
      <c r="G231" s="148"/>
      <c r="H231" s="149"/>
      <c r="I231" s="122"/>
      <c r="J231" s="252"/>
      <c r="K231" s="252"/>
      <c r="L231" s="252"/>
      <c r="M231" s="250"/>
      <c r="N231" s="250"/>
      <c r="O231" s="250"/>
      <c r="P231" s="250"/>
      <c r="Q231" s="250"/>
      <c r="R231" s="4"/>
      <c r="S231" s="252"/>
    </row>
    <row r="232" spans="2:19" ht="14.4" hidden="1" outlineLevel="1" x14ac:dyDescent="0.25">
      <c r="B232" s="73"/>
      <c r="C232" s="150"/>
      <c r="D232" s="252"/>
      <c r="E232" s="112"/>
      <c r="F232" s="132"/>
      <c r="G232" s="136"/>
      <c r="H232" s="122"/>
      <c r="I232" s="126"/>
      <c r="J232" s="252"/>
      <c r="K232" s="252"/>
      <c r="L232" s="252"/>
      <c r="M232" s="250"/>
      <c r="N232" s="250"/>
      <c r="O232" s="250"/>
      <c r="P232" s="250"/>
      <c r="Q232" s="250"/>
      <c r="R232" s="4"/>
      <c r="S232" s="252"/>
    </row>
    <row r="233" spans="2:19" ht="14.4" hidden="1" outlineLevel="1" x14ac:dyDescent="0.25">
      <c r="B233" s="144"/>
      <c r="C233" s="145"/>
      <c r="D233" s="110"/>
      <c r="E233" s="146"/>
      <c r="F233" s="147"/>
      <c r="G233" s="148"/>
      <c r="H233" s="149"/>
      <c r="I233" s="126"/>
      <c r="J233" s="252"/>
      <c r="K233" s="252"/>
      <c r="L233" s="252"/>
      <c r="M233" s="250"/>
      <c r="N233" s="250"/>
      <c r="O233" s="250"/>
      <c r="P233" s="250"/>
      <c r="Q233" s="250"/>
      <c r="R233" s="4"/>
      <c r="S233" s="252"/>
    </row>
    <row r="234" spans="2:19" collapsed="1" x14ac:dyDescent="0.25"/>
    <row r="237" spans="2:19" x14ac:dyDescent="0.25">
      <c r="C237" s="22" t="s">
        <v>345</v>
      </c>
    </row>
  </sheetData>
  <customSheetViews>
    <customSheetView guid="{A6782FE9-B685-414A-AE7C-88DCECE46F98}" showGridLines="0" state="hidden" topLeftCell="A80">
      <selection activeCell="N41" sqref="N41"/>
    </customSheetView>
    <customSheetView guid="{B3CC6716-B0D5-47EF-8E63-31BFB5BD2D58}" showGridLines="0" fitToPage="1" hiddenRows="1" hiddenColumns="1" state="hidden" topLeftCell="A80">
      <selection activeCell="N41" sqref="N41"/>
      <pageMargins left="0.7" right="0.7" top="0.75" bottom="0.75" header="0.3" footer="0.3"/>
      <pageSetup paperSize="9" scale="90" orientation="portrait" verticalDpi="0" r:id="rId1"/>
    </customSheetView>
  </customSheetViews>
  <mergeCells count="24">
    <mergeCell ref="AG116:AJ116"/>
    <mergeCell ref="X118:Y118"/>
    <mergeCell ref="C131:D131"/>
    <mergeCell ref="B158:I158"/>
    <mergeCell ref="B163:G163"/>
    <mergeCell ref="C147:D147"/>
    <mergeCell ref="B151:B156"/>
    <mergeCell ref="C151:D151"/>
    <mergeCell ref="C152:D152"/>
    <mergeCell ref="C156:D156"/>
    <mergeCell ref="B157:I157"/>
    <mergeCell ref="B126:B131"/>
    <mergeCell ref="C126:D126"/>
    <mergeCell ref="C127:D127"/>
    <mergeCell ref="D2:I2"/>
    <mergeCell ref="B3:I3"/>
    <mergeCell ref="C36:F36"/>
    <mergeCell ref="C55:D55"/>
    <mergeCell ref="B81:I81"/>
    <mergeCell ref="T3:AA3"/>
    <mergeCell ref="C27:D27"/>
    <mergeCell ref="C34:D34"/>
    <mergeCell ref="C35:F35"/>
    <mergeCell ref="C121:D121"/>
  </mergeCells>
  <hyperlinks>
    <hyperlink ref="D162" r:id="rId2" xr:uid="{00000000-0004-0000-1900-000000000000}"/>
  </hyperlinks>
  <pageMargins left="0.7" right="0.7" top="0.75" bottom="0.75" header="0.3" footer="0.3"/>
  <pageSetup paperSize="9" scale="90"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14">
    <tabColor theme="2" tint="-0.499984740745262"/>
    <pageSetUpPr fitToPage="1"/>
  </sheetPr>
  <dimension ref="A1:AJ237"/>
  <sheetViews>
    <sheetView workbookViewId="0"/>
  </sheetViews>
  <sheetFormatPr baseColWidth="10" defaultColWidth="9.109375" defaultRowHeight="13.2" outlineLevelRow="1" outlineLevelCol="1" x14ac:dyDescent="0.25"/>
  <cols>
    <col min="1" max="1" width="9.109375" style="3"/>
    <col min="2" max="2" width="15.21875" style="3" customWidth="1"/>
    <col min="3" max="3" width="23.5546875" style="3" customWidth="1"/>
    <col min="4" max="4" width="11.21875" style="3" customWidth="1"/>
    <col min="5" max="5" width="11.77734375" style="3" customWidth="1"/>
    <col min="6" max="6" width="11.21875" style="3" customWidth="1"/>
    <col min="7" max="7" width="4.77734375" style="3" customWidth="1"/>
    <col min="8" max="8" width="9.77734375" style="3" customWidth="1"/>
    <col min="9" max="9" width="10.77734375" style="3" customWidth="1"/>
    <col min="10" max="15" width="9.109375" style="3" hidden="1" customWidth="1" outlineLevel="1"/>
    <col min="16" max="16" width="10.77734375" style="3" hidden="1" customWidth="1" outlineLevel="1"/>
    <col min="17" max="17" width="12.88671875" style="3" hidden="1" customWidth="1" outlineLevel="1"/>
    <col min="18" max="18" width="10.5546875" style="3" hidden="1" customWidth="1" outlineLevel="1"/>
    <col min="19" max="24" width="9.109375" style="3" hidden="1" customWidth="1" outlineLevel="1"/>
    <col min="25" max="25" width="9.109375" style="3" collapsed="1"/>
    <col min="26" max="257" width="9.109375" style="3"/>
    <col min="258" max="258" width="9.109375" style="3" customWidth="1"/>
    <col min="259" max="259" width="23.5546875" style="3" customWidth="1"/>
    <col min="260" max="260" width="11.21875" style="3" customWidth="1"/>
    <col min="261" max="261" width="11.77734375" style="3" customWidth="1"/>
    <col min="262" max="262" width="11.21875" style="3" customWidth="1"/>
    <col min="263" max="271" width="9.109375" style="3" customWidth="1"/>
    <col min="272" max="272" width="10.77734375" style="3" customWidth="1"/>
    <col min="273" max="273" width="12.88671875" style="3" customWidth="1"/>
    <col min="274" max="274" width="10.5546875" style="3" customWidth="1"/>
    <col min="275" max="513" width="9.109375" style="3"/>
    <col min="514" max="514" width="9.109375" style="3" customWidth="1"/>
    <col min="515" max="515" width="23.5546875" style="3" customWidth="1"/>
    <col min="516" max="516" width="11.21875" style="3" customWidth="1"/>
    <col min="517" max="517" width="11.77734375" style="3" customWidth="1"/>
    <col min="518" max="518" width="11.21875" style="3" customWidth="1"/>
    <col min="519" max="527" width="9.109375" style="3" customWidth="1"/>
    <col min="528" max="528" width="10.77734375" style="3" customWidth="1"/>
    <col min="529" max="529" width="12.88671875" style="3" customWidth="1"/>
    <col min="530" max="530" width="10.5546875" style="3" customWidth="1"/>
    <col min="531" max="769" width="9.109375" style="3"/>
    <col min="770" max="770" width="9.109375" style="3" customWidth="1"/>
    <col min="771" max="771" width="23.5546875" style="3" customWidth="1"/>
    <col min="772" max="772" width="11.21875" style="3" customWidth="1"/>
    <col min="773" max="773" width="11.77734375" style="3" customWidth="1"/>
    <col min="774" max="774" width="11.21875" style="3" customWidth="1"/>
    <col min="775" max="783" width="9.109375" style="3" customWidth="1"/>
    <col min="784" max="784" width="10.77734375" style="3" customWidth="1"/>
    <col min="785" max="785" width="12.88671875" style="3" customWidth="1"/>
    <col min="786" max="786" width="10.5546875" style="3" customWidth="1"/>
    <col min="787" max="1025" width="9.109375" style="3"/>
    <col min="1026" max="1026" width="9.109375" style="3" customWidth="1"/>
    <col min="1027" max="1027" width="23.5546875" style="3" customWidth="1"/>
    <col min="1028" max="1028" width="11.21875" style="3" customWidth="1"/>
    <col min="1029" max="1029" width="11.77734375" style="3" customWidth="1"/>
    <col min="1030" max="1030" width="11.21875" style="3" customWidth="1"/>
    <col min="1031" max="1039" width="9.109375" style="3" customWidth="1"/>
    <col min="1040" max="1040" width="10.77734375" style="3" customWidth="1"/>
    <col min="1041" max="1041" width="12.88671875" style="3" customWidth="1"/>
    <col min="1042" max="1042" width="10.5546875" style="3" customWidth="1"/>
    <col min="1043" max="1281" width="9.109375" style="3"/>
    <col min="1282" max="1282" width="9.109375" style="3" customWidth="1"/>
    <col min="1283" max="1283" width="23.5546875" style="3" customWidth="1"/>
    <col min="1284" max="1284" width="11.21875" style="3" customWidth="1"/>
    <col min="1285" max="1285" width="11.77734375" style="3" customWidth="1"/>
    <col min="1286" max="1286" width="11.21875" style="3" customWidth="1"/>
    <col min="1287" max="1295" width="9.109375" style="3" customWidth="1"/>
    <col min="1296" max="1296" width="10.77734375" style="3" customWidth="1"/>
    <col min="1297" max="1297" width="12.88671875" style="3" customWidth="1"/>
    <col min="1298" max="1298" width="10.5546875" style="3" customWidth="1"/>
    <col min="1299" max="1537" width="9.109375" style="3"/>
    <col min="1538" max="1538" width="9.109375" style="3" customWidth="1"/>
    <col min="1539" max="1539" width="23.5546875" style="3" customWidth="1"/>
    <col min="1540" max="1540" width="11.21875" style="3" customWidth="1"/>
    <col min="1541" max="1541" width="11.77734375" style="3" customWidth="1"/>
    <col min="1542" max="1542" width="11.21875" style="3" customWidth="1"/>
    <col min="1543" max="1551" width="9.109375" style="3" customWidth="1"/>
    <col min="1552" max="1552" width="10.77734375" style="3" customWidth="1"/>
    <col min="1553" max="1553" width="12.88671875" style="3" customWidth="1"/>
    <col min="1554" max="1554" width="10.5546875" style="3" customWidth="1"/>
    <col min="1555" max="1793" width="9.109375" style="3"/>
    <col min="1794" max="1794" width="9.109375" style="3" customWidth="1"/>
    <col min="1795" max="1795" width="23.5546875" style="3" customWidth="1"/>
    <col min="1796" max="1796" width="11.21875" style="3" customWidth="1"/>
    <col min="1797" max="1797" width="11.77734375" style="3" customWidth="1"/>
    <col min="1798" max="1798" width="11.21875" style="3" customWidth="1"/>
    <col min="1799" max="1807" width="9.109375" style="3" customWidth="1"/>
    <col min="1808" max="1808" width="10.77734375" style="3" customWidth="1"/>
    <col min="1809" max="1809" width="12.88671875" style="3" customWidth="1"/>
    <col min="1810" max="1810" width="10.5546875" style="3" customWidth="1"/>
    <col min="1811" max="2049" width="9.109375" style="3"/>
    <col min="2050" max="2050" width="9.109375" style="3" customWidth="1"/>
    <col min="2051" max="2051" width="23.5546875" style="3" customWidth="1"/>
    <col min="2052" max="2052" width="11.21875" style="3" customWidth="1"/>
    <col min="2053" max="2053" width="11.77734375" style="3" customWidth="1"/>
    <col min="2054" max="2054" width="11.21875" style="3" customWidth="1"/>
    <col min="2055" max="2063" width="9.109375" style="3" customWidth="1"/>
    <col min="2064" max="2064" width="10.77734375" style="3" customWidth="1"/>
    <col min="2065" max="2065" width="12.88671875" style="3" customWidth="1"/>
    <col min="2066" max="2066" width="10.5546875" style="3" customWidth="1"/>
    <col min="2067" max="2305" width="9.109375" style="3"/>
    <col min="2306" max="2306" width="9.109375" style="3" customWidth="1"/>
    <col min="2307" max="2307" width="23.5546875" style="3" customWidth="1"/>
    <col min="2308" max="2308" width="11.21875" style="3" customWidth="1"/>
    <col min="2309" max="2309" width="11.77734375" style="3" customWidth="1"/>
    <col min="2310" max="2310" width="11.21875" style="3" customWidth="1"/>
    <col min="2311" max="2319" width="9.109375" style="3" customWidth="1"/>
    <col min="2320" max="2320" width="10.77734375" style="3" customWidth="1"/>
    <col min="2321" max="2321" width="12.88671875" style="3" customWidth="1"/>
    <col min="2322" max="2322" width="10.5546875" style="3" customWidth="1"/>
    <col min="2323" max="2561" width="9.109375" style="3"/>
    <col min="2562" max="2562" width="9.109375" style="3" customWidth="1"/>
    <col min="2563" max="2563" width="23.5546875" style="3" customWidth="1"/>
    <col min="2564" max="2564" width="11.21875" style="3" customWidth="1"/>
    <col min="2565" max="2565" width="11.77734375" style="3" customWidth="1"/>
    <col min="2566" max="2566" width="11.21875" style="3" customWidth="1"/>
    <col min="2567" max="2575" width="9.109375" style="3" customWidth="1"/>
    <col min="2576" max="2576" width="10.77734375" style="3" customWidth="1"/>
    <col min="2577" max="2577" width="12.88671875" style="3" customWidth="1"/>
    <col min="2578" max="2578" width="10.5546875" style="3" customWidth="1"/>
    <col min="2579" max="2817" width="9.109375" style="3"/>
    <col min="2818" max="2818" width="9.109375" style="3" customWidth="1"/>
    <col min="2819" max="2819" width="23.5546875" style="3" customWidth="1"/>
    <col min="2820" max="2820" width="11.21875" style="3" customWidth="1"/>
    <col min="2821" max="2821" width="11.77734375" style="3" customWidth="1"/>
    <col min="2822" max="2822" width="11.21875" style="3" customWidth="1"/>
    <col min="2823" max="2831" width="9.109375" style="3" customWidth="1"/>
    <col min="2832" max="2832" width="10.77734375" style="3" customWidth="1"/>
    <col min="2833" max="2833" width="12.88671875" style="3" customWidth="1"/>
    <col min="2834" max="2834" width="10.5546875" style="3" customWidth="1"/>
    <col min="2835" max="3073" width="9.109375" style="3"/>
    <col min="3074" max="3074" width="9.109375" style="3" customWidth="1"/>
    <col min="3075" max="3075" width="23.5546875" style="3" customWidth="1"/>
    <col min="3076" max="3076" width="11.21875" style="3" customWidth="1"/>
    <col min="3077" max="3077" width="11.77734375" style="3" customWidth="1"/>
    <col min="3078" max="3078" width="11.21875" style="3" customWidth="1"/>
    <col min="3079" max="3087" width="9.109375" style="3" customWidth="1"/>
    <col min="3088" max="3088" width="10.77734375" style="3" customWidth="1"/>
    <col min="3089" max="3089" width="12.88671875" style="3" customWidth="1"/>
    <col min="3090" max="3090" width="10.5546875" style="3" customWidth="1"/>
    <col min="3091" max="3329" width="9.109375" style="3"/>
    <col min="3330" max="3330" width="9.109375" style="3" customWidth="1"/>
    <col min="3331" max="3331" width="23.5546875" style="3" customWidth="1"/>
    <col min="3332" max="3332" width="11.21875" style="3" customWidth="1"/>
    <col min="3333" max="3333" width="11.77734375" style="3" customWidth="1"/>
    <col min="3334" max="3334" width="11.21875" style="3" customWidth="1"/>
    <col min="3335" max="3343" width="9.109375" style="3" customWidth="1"/>
    <col min="3344" max="3344" width="10.77734375" style="3" customWidth="1"/>
    <col min="3345" max="3345" width="12.88671875" style="3" customWidth="1"/>
    <col min="3346" max="3346" width="10.5546875" style="3" customWidth="1"/>
    <col min="3347" max="3585" width="9.109375" style="3"/>
    <col min="3586" max="3586" width="9.109375" style="3" customWidth="1"/>
    <col min="3587" max="3587" width="23.5546875" style="3" customWidth="1"/>
    <col min="3588" max="3588" width="11.21875" style="3" customWidth="1"/>
    <col min="3589" max="3589" width="11.77734375" style="3" customWidth="1"/>
    <col min="3590" max="3590" width="11.21875" style="3" customWidth="1"/>
    <col min="3591" max="3599" width="9.109375" style="3" customWidth="1"/>
    <col min="3600" max="3600" width="10.77734375" style="3" customWidth="1"/>
    <col min="3601" max="3601" width="12.88671875" style="3" customWidth="1"/>
    <col min="3602" max="3602" width="10.5546875" style="3" customWidth="1"/>
    <col min="3603" max="3841" width="9.109375" style="3"/>
    <col min="3842" max="3842" width="9.109375" style="3" customWidth="1"/>
    <col min="3843" max="3843" width="23.5546875" style="3" customWidth="1"/>
    <col min="3844" max="3844" width="11.21875" style="3" customWidth="1"/>
    <col min="3845" max="3845" width="11.77734375" style="3" customWidth="1"/>
    <col min="3846" max="3846" width="11.21875" style="3" customWidth="1"/>
    <col min="3847" max="3855" width="9.109375" style="3" customWidth="1"/>
    <col min="3856" max="3856" width="10.77734375" style="3" customWidth="1"/>
    <col min="3857" max="3857" width="12.88671875" style="3" customWidth="1"/>
    <col min="3858" max="3858" width="10.5546875" style="3" customWidth="1"/>
    <col min="3859" max="4097" width="9.109375" style="3"/>
    <col min="4098" max="4098" width="9.109375" style="3" customWidth="1"/>
    <col min="4099" max="4099" width="23.5546875" style="3" customWidth="1"/>
    <col min="4100" max="4100" width="11.21875" style="3" customWidth="1"/>
    <col min="4101" max="4101" width="11.77734375" style="3" customWidth="1"/>
    <col min="4102" max="4102" width="11.21875" style="3" customWidth="1"/>
    <col min="4103" max="4111" width="9.109375" style="3" customWidth="1"/>
    <col min="4112" max="4112" width="10.77734375" style="3" customWidth="1"/>
    <col min="4113" max="4113" width="12.88671875" style="3" customWidth="1"/>
    <col min="4114" max="4114" width="10.5546875" style="3" customWidth="1"/>
    <col min="4115" max="4353" width="9.109375" style="3"/>
    <col min="4354" max="4354" width="9.109375" style="3" customWidth="1"/>
    <col min="4355" max="4355" width="23.5546875" style="3" customWidth="1"/>
    <col min="4356" max="4356" width="11.21875" style="3" customWidth="1"/>
    <col min="4357" max="4357" width="11.77734375" style="3" customWidth="1"/>
    <col min="4358" max="4358" width="11.21875" style="3" customWidth="1"/>
    <col min="4359" max="4367" width="9.109375" style="3" customWidth="1"/>
    <col min="4368" max="4368" width="10.77734375" style="3" customWidth="1"/>
    <col min="4369" max="4369" width="12.88671875" style="3" customWidth="1"/>
    <col min="4370" max="4370" width="10.5546875" style="3" customWidth="1"/>
    <col min="4371" max="4609" width="9.109375" style="3"/>
    <col min="4610" max="4610" width="9.109375" style="3" customWidth="1"/>
    <col min="4611" max="4611" width="23.5546875" style="3" customWidth="1"/>
    <col min="4612" max="4612" width="11.21875" style="3" customWidth="1"/>
    <col min="4613" max="4613" width="11.77734375" style="3" customWidth="1"/>
    <col min="4614" max="4614" width="11.21875" style="3" customWidth="1"/>
    <col min="4615" max="4623" width="9.109375" style="3" customWidth="1"/>
    <col min="4624" max="4624" width="10.77734375" style="3" customWidth="1"/>
    <col min="4625" max="4625" width="12.88671875" style="3" customWidth="1"/>
    <col min="4626" max="4626" width="10.5546875" style="3" customWidth="1"/>
    <col min="4627" max="4865" width="9.109375" style="3"/>
    <col min="4866" max="4866" width="9.109375" style="3" customWidth="1"/>
    <col min="4867" max="4867" width="23.5546875" style="3" customWidth="1"/>
    <col min="4868" max="4868" width="11.21875" style="3" customWidth="1"/>
    <col min="4869" max="4869" width="11.77734375" style="3" customWidth="1"/>
    <col min="4870" max="4870" width="11.21875" style="3" customWidth="1"/>
    <col min="4871" max="4879" width="9.109375" style="3" customWidth="1"/>
    <col min="4880" max="4880" width="10.77734375" style="3" customWidth="1"/>
    <col min="4881" max="4881" width="12.88671875" style="3" customWidth="1"/>
    <col min="4882" max="4882" width="10.5546875" style="3" customWidth="1"/>
    <col min="4883" max="5121" width="9.109375" style="3"/>
    <col min="5122" max="5122" width="9.109375" style="3" customWidth="1"/>
    <col min="5123" max="5123" width="23.5546875" style="3" customWidth="1"/>
    <col min="5124" max="5124" width="11.21875" style="3" customWidth="1"/>
    <col min="5125" max="5125" width="11.77734375" style="3" customWidth="1"/>
    <col min="5126" max="5126" width="11.21875" style="3" customWidth="1"/>
    <col min="5127" max="5135" width="9.109375" style="3" customWidth="1"/>
    <col min="5136" max="5136" width="10.77734375" style="3" customWidth="1"/>
    <col min="5137" max="5137" width="12.88671875" style="3" customWidth="1"/>
    <col min="5138" max="5138" width="10.5546875" style="3" customWidth="1"/>
    <col min="5139" max="5377" width="9.109375" style="3"/>
    <col min="5378" max="5378" width="9.109375" style="3" customWidth="1"/>
    <col min="5379" max="5379" width="23.5546875" style="3" customWidth="1"/>
    <col min="5380" max="5380" width="11.21875" style="3" customWidth="1"/>
    <col min="5381" max="5381" width="11.77734375" style="3" customWidth="1"/>
    <col min="5382" max="5382" width="11.21875" style="3" customWidth="1"/>
    <col min="5383" max="5391" width="9.109375" style="3" customWidth="1"/>
    <col min="5392" max="5392" width="10.77734375" style="3" customWidth="1"/>
    <col min="5393" max="5393" width="12.88671875" style="3" customWidth="1"/>
    <col min="5394" max="5394" width="10.5546875" style="3" customWidth="1"/>
    <col min="5395" max="5633" width="9.109375" style="3"/>
    <col min="5634" max="5634" width="9.109375" style="3" customWidth="1"/>
    <col min="5635" max="5635" width="23.5546875" style="3" customWidth="1"/>
    <col min="5636" max="5636" width="11.21875" style="3" customWidth="1"/>
    <col min="5637" max="5637" width="11.77734375" style="3" customWidth="1"/>
    <col min="5638" max="5638" width="11.21875" style="3" customWidth="1"/>
    <col min="5639" max="5647" width="9.109375" style="3" customWidth="1"/>
    <col min="5648" max="5648" width="10.77734375" style="3" customWidth="1"/>
    <col min="5649" max="5649" width="12.88671875" style="3" customWidth="1"/>
    <col min="5650" max="5650" width="10.5546875" style="3" customWidth="1"/>
    <col min="5651" max="5889" width="9.109375" style="3"/>
    <col min="5890" max="5890" width="9.109375" style="3" customWidth="1"/>
    <col min="5891" max="5891" width="23.5546875" style="3" customWidth="1"/>
    <col min="5892" max="5892" width="11.21875" style="3" customWidth="1"/>
    <col min="5893" max="5893" width="11.77734375" style="3" customWidth="1"/>
    <col min="5894" max="5894" width="11.21875" style="3" customWidth="1"/>
    <col min="5895" max="5903" width="9.109375" style="3" customWidth="1"/>
    <col min="5904" max="5904" width="10.77734375" style="3" customWidth="1"/>
    <col min="5905" max="5905" width="12.88671875" style="3" customWidth="1"/>
    <col min="5906" max="5906" width="10.5546875" style="3" customWidth="1"/>
    <col min="5907" max="6145" width="9.109375" style="3"/>
    <col min="6146" max="6146" width="9.109375" style="3" customWidth="1"/>
    <col min="6147" max="6147" width="23.5546875" style="3" customWidth="1"/>
    <col min="6148" max="6148" width="11.21875" style="3" customWidth="1"/>
    <col min="6149" max="6149" width="11.77734375" style="3" customWidth="1"/>
    <col min="6150" max="6150" width="11.21875" style="3" customWidth="1"/>
    <col min="6151" max="6159" width="9.109375" style="3" customWidth="1"/>
    <col min="6160" max="6160" width="10.77734375" style="3" customWidth="1"/>
    <col min="6161" max="6161" width="12.88671875" style="3" customWidth="1"/>
    <col min="6162" max="6162" width="10.5546875" style="3" customWidth="1"/>
    <col min="6163" max="6401" width="9.109375" style="3"/>
    <col min="6402" max="6402" width="9.109375" style="3" customWidth="1"/>
    <col min="6403" max="6403" width="23.5546875" style="3" customWidth="1"/>
    <col min="6404" max="6404" width="11.21875" style="3" customWidth="1"/>
    <col min="6405" max="6405" width="11.77734375" style="3" customWidth="1"/>
    <col min="6406" max="6406" width="11.21875" style="3" customWidth="1"/>
    <col min="6407" max="6415" width="9.109375" style="3" customWidth="1"/>
    <col min="6416" max="6416" width="10.77734375" style="3" customWidth="1"/>
    <col min="6417" max="6417" width="12.88671875" style="3" customWidth="1"/>
    <col min="6418" max="6418" width="10.5546875" style="3" customWidth="1"/>
    <col min="6419" max="6657" width="9.109375" style="3"/>
    <col min="6658" max="6658" width="9.109375" style="3" customWidth="1"/>
    <col min="6659" max="6659" width="23.5546875" style="3" customWidth="1"/>
    <col min="6660" max="6660" width="11.21875" style="3" customWidth="1"/>
    <col min="6661" max="6661" width="11.77734375" style="3" customWidth="1"/>
    <col min="6662" max="6662" width="11.21875" style="3" customWidth="1"/>
    <col min="6663" max="6671" width="9.109375" style="3" customWidth="1"/>
    <col min="6672" max="6672" width="10.77734375" style="3" customWidth="1"/>
    <col min="6673" max="6673" width="12.88671875" style="3" customWidth="1"/>
    <col min="6674" max="6674" width="10.5546875" style="3" customWidth="1"/>
    <col min="6675" max="6913" width="9.109375" style="3"/>
    <col min="6914" max="6914" width="9.109375" style="3" customWidth="1"/>
    <col min="6915" max="6915" width="23.5546875" style="3" customWidth="1"/>
    <col min="6916" max="6916" width="11.21875" style="3" customWidth="1"/>
    <col min="6917" max="6917" width="11.77734375" style="3" customWidth="1"/>
    <col min="6918" max="6918" width="11.21875" style="3" customWidth="1"/>
    <col min="6919" max="6927" width="9.109375" style="3" customWidth="1"/>
    <col min="6928" max="6928" width="10.77734375" style="3" customWidth="1"/>
    <col min="6929" max="6929" width="12.88671875" style="3" customWidth="1"/>
    <col min="6930" max="6930" width="10.5546875" style="3" customWidth="1"/>
    <col min="6931" max="7169" width="9.109375" style="3"/>
    <col min="7170" max="7170" width="9.109375" style="3" customWidth="1"/>
    <col min="7171" max="7171" width="23.5546875" style="3" customWidth="1"/>
    <col min="7172" max="7172" width="11.21875" style="3" customWidth="1"/>
    <col min="7173" max="7173" width="11.77734375" style="3" customWidth="1"/>
    <col min="7174" max="7174" width="11.21875" style="3" customWidth="1"/>
    <col min="7175" max="7183" width="9.109375" style="3" customWidth="1"/>
    <col min="7184" max="7184" width="10.77734375" style="3" customWidth="1"/>
    <col min="7185" max="7185" width="12.88671875" style="3" customWidth="1"/>
    <col min="7186" max="7186" width="10.5546875" style="3" customWidth="1"/>
    <col min="7187" max="7425" width="9.109375" style="3"/>
    <col min="7426" max="7426" width="9.109375" style="3" customWidth="1"/>
    <col min="7427" max="7427" width="23.5546875" style="3" customWidth="1"/>
    <col min="7428" max="7428" width="11.21875" style="3" customWidth="1"/>
    <col min="7429" max="7429" width="11.77734375" style="3" customWidth="1"/>
    <col min="7430" max="7430" width="11.21875" style="3" customWidth="1"/>
    <col min="7431" max="7439" width="9.109375" style="3" customWidth="1"/>
    <col min="7440" max="7440" width="10.77734375" style="3" customWidth="1"/>
    <col min="7441" max="7441" width="12.88671875" style="3" customWidth="1"/>
    <col min="7442" max="7442" width="10.5546875" style="3" customWidth="1"/>
    <col min="7443" max="7681" width="9.109375" style="3"/>
    <col min="7682" max="7682" width="9.109375" style="3" customWidth="1"/>
    <col min="7683" max="7683" width="23.5546875" style="3" customWidth="1"/>
    <col min="7684" max="7684" width="11.21875" style="3" customWidth="1"/>
    <col min="7685" max="7685" width="11.77734375" style="3" customWidth="1"/>
    <col min="7686" max="7686" width="11.21875" style="3" customWidth="1"/>
    <col min="7687" max="7695" width="9.109375" style="3" customWidth="1"/>
    <col min="7696" max="7696" width="10.77734375" style="3" customWidth="1"/>
    <col min="7697" max="7697" width="12.88671875" style="3" customWidth="1"/>
    <col min="7698" max="7698" width="10.5546875" style="3" customWidth="1"/>
    <col min="7699" max="7937" width="9.109375" style="3"/>
    <col min="7938" max="7938" width="9.109375" style="3" customWidth="1"/>
    <col min="7939" max="7939" width="23.5546875" style="3" customWidth="1"/>
    <col min="7940" max="7940" width="11.21875" style="3" customWidth="1"/>
    <col min="7941" max="7941" width="11.77734375" style="3" customWidth="1"/>
    <col min="7942" max="7942" width="11.21875" style="3" customWidth="1"/>
    <col min="7943" max="7951" width="9.109375" style="3" customWidth="1"/>
    <col min="7952" max="7952" width="10.77734375" style="3" customWidth="1"/>
    <col min="7953" max="7953" width="12.88671875" style="3" customWidth="1"/>
    <col min="7954" max="7954" width="10.5546875" style="3" customWidth="1"/>
    <col min="7955" max="8193" width="9.109375" style="3"/>
    <col min="8194" max="8194" width="9.109375" style="3" customWidth="1"/>
    <col min="8195" max="8195" width="23.5546875" style="3" customWidth="1"/>
    <col min="8196" max="8196" width="11.21875" style="3" customWidth="1"/>
    <col min="8197" max="8197" width="11.77734375" style="3" customWidth="1"/>
    <col min="8198" max="8198" width="11.21875" style="3" customWidth="1"/>
    <col min="8199" max="8207" width="9.109375" style="3" customWidth="1"/>
    <col min="8208" max="8208" width="10.77734375" style="3" customWidth="1"/>
    <col min="8209" max="8209" width="12.88671875" style="3" customWidth="1"/>
    <col min="8210" max="8210" width="10.5546875" style="3" customWidth="1"/>
    <col min="8211" max="8449" width="9.109375" style="3"/>
    <col min="8450" max="8450" width="9.109375" style="3" customWidth="1"/>
    <col min="8451" max="8451" width="23.5546875" style="3" customWidth="1"/>
    <col min="8452" max="8452" width="11.21875" style="3" customWidth="1"/>
    <col min="8453" max="8453" width="11.77734375" style="3" customWidth="1"/>
    <col min="8454" max="8454" width="11.21875" style="3" customWidth="1"/>
    <col min="8455" max="8463" width="9.109375" style="3" customWidth="1"/>
    <col min="8464" max="8464" width="10.77734375" style="3" customWidth="1"/>
    <col min="8465" max="8465" width="12.88671875" style="3" customWidth="1"/>
    <col min="8466" max="8466" width="10.5546875" style="3" customWidth="1"/>
    <col min="8467" max="8705" width="9.109375" style="3"/>
    <col min="8706" max="8706" width="9.109375" style="3" customWidth="1"/>
    <col min="8707" max="8707" width="23.5546875" style="3" customWidth="1"/>
    <col min="8708" max="8708" width="11.21875" style="3" customWidth="1"/>
    <col min="8709" max="8709" width="11.77734375" style="3" customWidth="1"/>
    <col min="8710" max="8710" width="11.21875" style="3" customWidth="1"/>
    <col min="8711" max="8719" width="9.109375" style="3" customWidth="1"/>
    <col min="8720" max="8720" width="10.77734375" style="3" customWidth="1"/>
    <col min="8721" max="8721" width="12.88671875" style="3" customWidth="1"/>
    <col min="8722" max="8722" width="10.5546875" style="3" customWidth="1"/>
    <col min="8723" max="8961" width="9.109375" style="3"/>
    <col min="8962" max="8962" width="9.109375" style="3" customWidth="1"/>
    <col min="8963" max="8963" width="23.5546875" style="3" customWidth="1"/>
    <col min="8964" max="8964" width="11.21875" style="3" customWidth="1"/>
    <col min="8965" max="8965" width="11.77734375" style="3" customWidth="1"/>
    <col min="8966" max="8966" width="11.21875" style="3" customWidth="1"/>
    <col min="8967" max="8975" width="9.109375" style="3" customWidth="1"/>
    <col min="8976" max="8976" width="10.77734375" style="3" customWidth="1"/>
    <col min="8977" max="8977" width="12.88671875" style="3" customWidth="1"/>
    <col min="8978" max="8978" width="10.5546875" style="3" customWidth="1"/>
    <col min="8979" max="9217" width="9.109375" style="3"/>
    <col min="9218" max="9218" width="9.109375" style="3" customWidth="1"/>
    <col min="9219" max="9219" width="23.5546875" style="3" customWidth="1"/>
    <col min="9220" max="9220" width="11.21875" style="3" customWidth="1"/>
    <col min="9221" max="9221" width="11.77734375" style="3" customWidth="1"/>
    <col min="9222" max="9222" width="11.21875" style="3" customWidth="1"/>
    <col min="9223" max="9231" width="9.109375" style="3" customWidth="1"/>
    <col min="9232" max="9232" width="10.77734375" style="3" customWidth="1"/>
    <col min="9233" max="9233" width="12.88671875" style="3" customWidth="1"/>
    <col min="9234" max="9234" width="10.5546875" style="3" customWidth="1"/>
    <col min="9235" max="9473" width="9.109375" style="3"/>
    <col min="9474" max="9474" width="9.109375" style="3" customWidth="1"/>
    <col min="9475" max="9475" width="23.5546875" style="3" customWidth="1"/>
    <col min="9476" max="9476" width="11.21875" style="3" customWidth="1"/>
    <col min="9477" max="9477" width="11.77734375" style="3" customWidth="1"/>
    <col min="9478" max="9478" width="11.21875" style="3" customWidth="1"/>
    <col min="9479" max="9487" width="9.109375" style="3" customWidth="1"/>
    <col min="9488" max="9488" width="10.77734375" style="3" customWidth="1"/>
    <col min="9489" max="9489" width="12.88671875" style="3" customWidth="1"/>
    <col min="9490" max="9490" width="10.5546875" style="3" customWidth="1"/>
    <col min="9491" max="9729" width="9.109375" style="3"/>
    <col min="9730" max="9730" width="9.109375" style="3" customWidth="1"/>
    <col min="9731" max="9731" width="23.5546875" style="3" customWidth="1"/>
    <col min="9732" max="9732" width="11.21875" style="3" customWidth="1"/>
    <col min="9733" max="9733" width="11.77734375" style="3" customWidth="1"/>
    <col min="9734" max="9734" width="11.21875" style="3" customWidth="1"/>
    <col min="9735" max="9743" width="9.109375" style="3" customWidth="1"/>
    <col min="9744" max="9744" width="10.77734375" style="3" customWidth="1"/>
    <col min="9745" max="9745" width="12.88671875" style="3" customWidth="1"/>
    <col min="9746" max="9746" width="10.5546875" style="3" customWidth="1"/>
    <col min="9747" max="9985" width="9.109375" style="3"/>
    <col min="9986" max="9986" width="9.109375" style="3" customWidth="1"/>
    <col min="9987" max="9987" width="23.5546875" style="3" customWidth="1"/>
    <col min="9988" max="9988" width="11.21875" style="3" customWidth="1"/>
    <col min="9989" max="9989" width="11.77734375" style="3" customWidth="1"/>
    <col min="9990" max="9990" width="11.21875" style="3" customWidth="1"/>
    <col min="9991" max="9999" width="9.109375" style="3" customWidth="1"/>
    <col min="10000" max="10000" width="10.77734375" style="3" customWidth="1"/>
    <col min="10001" max="10001" width="12.88671875" style="3" customWidth="1"/>
    <col min="10002" max="10002" width="10.5546875" style="3" customWidth="1"/>
    <col min="10003" max="10241" width="9.109375" style="3"/>
    <col min="10242" max="10242" width="9.109375" style="3" customWidth="1"/>
    <col min="10243" max="10243" width="23.5546875" style="3" customWidth="1"/>
    <col min="10244" max="10244" width="11.21875" style="3" customWidth="1"/>
    <col min="10245" max="10245" width="11.77734375" style="3" customWidth="1"/>
    <col min="10246" max="10246" width="11.21875" style="3" customWidth="1"/>
    <col min="10247" max="10255" width="9.109375" style="3" customWidth="1"/>
    <col min="10256" max="10256" width="10.77734375" style="3" customWidth="1"/>
    <col min="10257" max="10257" width="12.88671875" style="3" customWidth="1"/>
    <col min="10258" max="10258" width="10.5546875" style="3" customWidth="1"/>
    <col min="10259" max="10497" width="9.109375" style="3"/>
    <col min="10498" max="10498" width="9.109375" style="3" customWidth="1"/>
    <col min="10499" max="10499" width="23.5546875" style="3" customWidth="1"/>
    <col min="10500" max="10500" width="11.21875" style="3" customWidth="1"/>
    <col min="10501" max="10501" width="11.77734375" style="3" customWidth="1"/>
    <col min="10502" max="10502" width="11.21875" style="3" customWidth="1"/>
    <col min="10503" max="10511" width="9.109375" style="3" customWidth="1"/>
    <col min="10512" max="10512" width="10.77734375" style="3" customWidth="1"/>
    <col min="10513" max="10513" width="12.88671875" style="3" customWidth="1"/>
    <col min="10514" max="10514" width="10.5546875" style="3" customWidth="1"/>
    <col min="10515" max="10753" width="9.109375" style="3"/>
    <col min="10754" max="10754" width="9.109375" style="3" customWidth="1"/>
    <col min="10755" max="10755" width="23.5546875" style="3" customWidth="1"/>
    <col min="10756" max="10756" width="11.21875" style="3" customWidth="1"/>
    <col min="10757" max="10757" width="11.77734375" style="3" customWidth="1"/>
    <col min="10758" max="10758" width="11.21875" style="3" customWidth="1"/>
    <col min="10759" max="10767" width="9.109375" style="3" customWidth="1"/>
    <col min="10768" max="10768" width="10.77734375" style="3" customWidth="1"/>
    <col min="10769" max="10769" width="12.88671875" style="3" customWidth="1"/>
    <col min="10770" max="10770" width="10.5546875" style="3" customWidth="1"/>
    <col min="10771" max="11009" width="9.109375" style="3"/>
    <col min="11010" max="11010" width="9.109375" style="3" customWidth="1"/>
    <col min="11011" max="11011" width="23.5546875" style="3" customWidth="1"/>
    <col min="11012" max="11012" width="11.21875" style="3" customWidth="1"/>
    <col min="11013" max="11013" width="11.77734375" style="3" customWidth="1"/>
    <col min="11014" max="11014" width="11.21875" style="3" customWidth="1"/>
    <col min="11015" max="11023" width="9.109375" style="3" customWidth="1"/>
    <col min="11024" max="11024" width="10.77734375" style="3" customWidth="1"/>
    <col min="11025" max="11025" width="12.88671875" style="3" customWidth="1"/>
    <col min="11026" max="11026" width="10.5546875" style="3" customWidth="1"/>
    <col min="11027" max="11265" width="9.109375" style="3"/>
    <col min="11266" max="11266" width="9.109375" style="3" customWidth="1"/>
    <col min="11267" max="11267" width="23.5546875" style="3" customWidth="1"/>
    <col min="11268" max="11268" width="11.21875" style="3" customWidth="1"/>
    <col min="11269" max="11269" width="11.77734375" style="3" customWidth="1"/>
    <col min="11270" max="11270" width="11.21875" style="3" customWidth="1"/>
    <col min="11271" max="11279" width="9.109375" style="3" customWidth="1"/>
    <col min="11280" max="11280" width="10.77734375" style="3" customWidth="1"/>
    <col min="11281" max="11281" width="12.88671875" style="3" customWidth="1"/>
    <col min="11282" max="11282" width="10.5546875" style="3" customWidth="1"/>
    <col min="11283" max="11521" width="9.109375" style="3"/>
    <col min="11522" max="11522" width="9.109375" style="3" customWidth="1"/>
    <col min="11523" max="11523" width="23.5546875" style="3" customWidth="1"/>
    <col min="11524" max="11524" width="11.21875" style="3" customWidth="1"/>
    <col min="11525" max="11525" width="11.77734375" style="3" customWidth="1"/>
    <col min="11526" max="11526" width="11.21875" style="3" customWidth="1"/>
    <col min="11527" max="11535" width="9.109375" style="3" customWidth="1"/>
    <col min="11536" max="11536" width="10.77734375" style="3" customWidth="1"/>
    <col min="11537" max="11537" width="12.88671875" style="3" customWidth="1"/>
    <col min="11538" max="11538" width="10.5546875" style="3" customWidth="1"/>
    <col min="11539" max="11777" width="9.109375" style="3"/>
    <col min="11778" max="11778" width="9.109375" style="3" customWidth="1"/>
    <col min="11779" max="11779" width="23.5546875" style="3" customWidth="1"/>
    <col min="11780" max="11780" width="11.21875" style="3" customWidth="1"/>
    <col min="11781" max="11781" width="11.77734375" style="3" customWidth="1"/>
    <col min="11782" max="11782" width="11.21875" style="3" customWidth="1"/>
    <col min="11783" max="11791" width="9.109375" style="3" customWidth="1"/>
    <col min="11792" max="11792" width="10.77734375" style="3" customWidth="1"/>
    <col min="11793" max="11793" width="12.88671875" style="3" customWidth="1"/>
    <col min="11794" max="11794" width="10.5546875" style="3" customWidth="1"/>
    <col min="11795" max="12033" width="9.109375" style="3"/>
    <col min="12034" max="12034" width="9.109375" style="3" customWidth="1"/>
    <col min="12035" max="12035" width="23.5546875" style="3" customWidth="1"/>
    <col min="12036" max="12036" width="11.21875" style="3" customWidth="1"/>
    <col min="12037" max="12037" width="11.77734375" style="3" customWidth="1"/>
    <col min="12038" max="12038" width="11.21875" style="3" customWidth="1"/>
    <col min="12039" max="12047" width="9.109375" style="3" customWidth="1"/>
    <col min="12048" max="12048" width="10.77734375" style="3" customWidth="1"/>
    <col min="12049" max="12049" width="12.88671875" style="3" customWidth="1"/>
    <col min="12050" max="12050" width="10.5546875" style="3" customWidth="1"/>
    <col min="12051" max="12289" width="9.109375" style="3"/>
    <col min="12290" max="12290" width="9.109375" style="3" customWidth="1"/>
    <col min="12291" max="12291" width="23.5546875" style="3" customWidth="1"/>
    <col min="12292" max="12292" width="11.21875" style="3" customWidth="1"/>
    <col min="12293" max="12293" width="11.77734375" style="3" customWidth="1"/>
    <col min="12294" max="12294" width="11.21875" style="3" customWidth="1"/>
    <col min="12295" max="12303" width="9.109375" style="3" customWidth="1"/>
    <col min="12304" max="12304" width="10.77734375" style="3" customWidth="1"/>
    <col min="12305" max="12305" width="12.88671875" style="3" customWidth="1"/>
    <col min="12306" max="12306" width="10.5546875" style="3" customWidth="1"/>
    <col min="12307" max="12545" width="9.109375" style="3"/>
    <col min="12546" max="12546" width="9.109375" style="3" customWidth="1"/>
    <col min="12547" max="12547" width="23.5546875" style="3" customWidth="1"/>
    <col min="12548" max="12548" width="11.21875" style="3" customWidth="1"/>
    <col min="12549" max="12549" width="11.77734375" style="3" customWidth="1"/>
    <col min="12550" max="12550" width="11.21875" style="3" customWidth="1"/>
    <col min="12551" max="12559" width="9.109375" style="3" customWidth="1"/>
    <col min="12560" max="12560" width="10.77734375" style="3" customWidth="1"/>
    <col min="12561" max="12561" width="12.88671875" style="3" customWidth="1"/>
    <col min="12562" max="12562" width="10.5546875" style="3" customWidth="1"/>
    <col min="12563" max="12801" width="9.109375" style="3"/>
    <col min="12802" max="12802" width="9.109375" style="3" customWidth="1"/>
    <col min="12803" max="12803" width="23.5546875" style="3" customWidth="1"/>
    <col min="12804" max="12804" width="11.21875" style="3" customWidth="1"/>
    <col min="12805" max="12805" width="11.77734375" style="3" customWidth="1"/>
    <col min="12806" max="12806" width="11.21875" style="3" customWidth="1"/>
    <col min="12807" max="12815" width="9.109375" style="3" customWidth="1"/>
    <col min="12816" max="12816" width="10.77734375" style="3" customWidth="1"/>
    <col min="12817" max="12817" width="12.88671875" style="3" customWidth="1"/>
    <col min="12818" max="12818" width="10.5546875" style="3" customWidth="1"/>
    <col min="12819" max="13057" width="9.109375" style="3"/>
    <col min="13058" max="13058" width="9.109375" style="3" customWidth="1"/>
    <col min="13059" max="13059" width="23.5546875" style="3" customWidth="1"/>
    <col min="13060" max="13060" width="11.21875" style="3" customWidth="1"/>
    <col min="13061" max="13061" width="11.77734375" style="3" customWidth="1"/>
    <col min="13062" max="13062" width="11.21875" style="3" customWidth="1"/>
    <col min="13063" max="13071" width="9.109375" style="3" customWidth="1"/>
    <col min="13072" max="13072" width="10.77734375" style="3" customWidth="1"/>
    <col min="13073" max="13073" width="12.88671875" style="3" customWidth="1"/>
    <col min="13074" max="13074" width="10.5546875" style="3" customWidth="1"/>
    <col min="13075" max="13313" width="9.109375" style="3"/>
    <col min="13314" max="13314" width="9.109375" style="3" customWidth="1"/>
    <col min="13315" max="13315" width="23.5546875" style="3" customWidth="1"/>
    <col min="13316" max="13316" width="11.21875" style="3" customWidth="1"/>
    <col min="13317" max="13317" width="11.77734375" style="3" customWidth="1"/>
    <col min="13318" max="13318" width="11.21875" style="3" customWidth="1"/>
    <col min="13319" max="13327" width="9.109375" style="3" customWidth="1"/>
    <col min="13328" max="13328" width="10.77734375" style="3" customWidth="1"/>
    <col min="13329" max="13329" width="12.88671875" style="3" customWidth="1"/>
    <col min="13330" max="13330" width="10.5546875" style="3" customWidth="1"/>
    <col min="13331" max="13569" width="9.109375" style="3"/>
    <col min="13570" max="13570" width="9.109375" style="3" customWidth="1"/>
    <col min="13571" max="13571" width="23.5546875" style="3" customWidth="1"/>
    <col min="13572" max="13572" width="11.21875" style="3" customWidth="1"/>
    <col min="13573" max="13573" width="11.77734375" style="3" customWidth="1"/>
    <col min="13574" max="13574" width="11.21875" style="3" customWidth="1"/>
    <col min="13575" max="13583" width="9.109375" style="3" customWidth="1"/>
    <col min="13584" max="13584" width="10.77734375" style="3" customWidth="1"/>
    <col min="13585" max="13585" width="12.88671875" style="3" customWidth="1"/>
    <col min="13586" max="13586" width="10.5546875" style="3" customWidth="1"/>
    <col min="13587" max="13825" width="9.109375" style="3"/>
    <col min="13826" max="13826" width="9.109375" style="3" customWidth="1"/>
    <col min="13827" max="13827" width="23.5546875" style="3" customWidth="1"/>
    <col min="13828" max="13828" width="11.21875" style="3" customWidth="1"/>
    <col min="13829" max="13829" width="11.77734375" style="3" customWidth="1"/>
    <col min="13830" max="13830" width="11.21875" style="3" customWidth="1"/>
    <col min="13831" max="13839" width="9.109375" style="3" customWidth="1"/>
    <col min="13840" max="13840" width="10.77734375" style="3" customWidth="1"/>
    <col min="13841" max="13841" width="12.88671875" style="3" customWidth="1"/>
    <col min="13842" max="13842" width="10.5546875" style="3" customWidth="1"/>
    <col min="13843" max="14081" width="9.109375" style="3"/>
    <col min="14082" max="14082" width="9.109375" style="3" customWidth="1"/>
    <col min="14083" max="14083" width="23.5546875" style="3" customWidth="1"/>
    <col min="14084" max="14084" width="11.21875" style="3" customWidth="1"/>
    <col min="14085" max="14085" width="11.77734375" style="3" customWidth="1"/>
    <col min="14086" max="14086" width="11.21875" style="3" customWidth="1"/>
    <col min="14087" max="14095" width="9.109375" style="3" customWidth="1"/>
    <col min="14096" max="14096" width="10.77734375" style="3" customWidth="1"/>
    <col min="14097" max="14097" width="12.88671875" style="3" customWidth="1"/>
    <col min="14098" max="14098" width="10.5546875" style="3" customWidth="1"/>
    <col min="14099" max="14337" width="9.109375" style="3"/>
    <col min="14338" max="14338" width="9.109375" style="3" customWidth="1"/>
    <col min="14339" max="14339" width="23.5546875" style="3" customWidth="1"/>
    <col min="14340" max="14340" width="11.21875" style="3" customWidth="1"/>
    <col min="14341" max="14341" width="11.77734375" style="3" customWidth="1"/>
    <col min="14342" max="14342" width="11.21875" style="3" customWidth="1"/>
    <col min="14343" max="14351" width="9.109375" style="3" customWidth="1"/>
    <col min="14352" max="14352" width="10.77734375" style="3" customWidth="1"/>
    <col min="14353" max="14353" width="12.88671875" style="3" customWidth="1"/>
    <col min="14354" max="14354" width="10.5546875" style="3" customWidth="1"/>
    <col min="14355" max="14593" width="9.109375" style="3"/>
    <col min="14594" max="14594" width="9.109375" style="3" customWidth="1"/>
    <col min="14595" max="14595" width="23.5546875" style="3" customWidth="1"/>
    <col min="14596" max="14596" width="11.21875" style="3" customWidth="1"/>
    <col min="14597" max="14597" width="11.77734375" style="3" customWidth="1"/>
    <col min="14598" max="14598" width="11.21875" style="3" customWidth="1"/>
    <col min="14599" max="14607" width="9.109375" style="3" customWidth="1"/>
    <col min="14608" max="14608" width="10.77734375" style="3" customWidth="1"/>
    <col min="14609" max="14609" width="12.88671875" style="3" customWidth="1"/>
    <col min="14610" max="14610" width="10.5546875" style="3" customWidth="1"/>
    <col min="14611" max="14849" width="9.109375" style="3"/>
    <col min="14850" max="14850" width="9.109375" style="3" customWidth="1"/>
    <col min="14851" max="14851" width="23.5546875" style="3" customWidth="1"/>
    <col min="14852" max="14852" width="11.21875" style="3" customWidth="1"/>
    <col min="14853" max="14853" width="11.77734375" style="3" customWidth="1"/>
    <col min="14854" max="14854" width="11.21875" style="3" customWidth="1"/>
    <col min="14855" max="14863" width="9.109375" style="3" customWidth="1"/>
    <col min="14864" max="14864" width="10.77734375" style="3" customWidth="1"/>
    <col min="14865" max="14865" width="12.88671875" style="3" customWidth="1"/>
    <col min="14866" max="14866" width="10.5546875" style="3" customWidth="1"/>
    <col min="14867" max="15105" width="9.109375" style="3"/>
    <col min="15106" max="15106" width="9.109375" style="3" customWidth="1"/>
    <col min="15107" max="15107" width="23.5546875" style="3" customWidth="1"/>
    <col min="15108" max="15108" width="11.21875" style="3" customWidth="1"/>
    <col min="15109" max="15109" width="11.77734375" style="3" customWidth="1"/>
    <col min="15110" max="15110" width="11.21875" style="3" customWidth="1"/>
    <col min="15111" max="15119" width="9.109375" style="3" customWidth="1"/>
    <col min="15120" max="15120" width="10.77734375" style="3" customWidth="1"/>
    <col min="15121" max="15121" width="12.88671875" style="3" customWidth="1"/>
    <col min="15122" max="15122" width="10.5546875" style="3" customWidth="1"/>
    <col min="15123" max="15361" width="9.109375" style="3"/>
    <col min="15362" max="15362" width="9.109375" style="3" customWidth="1"/>
    <col min="15363" max="15363" width="23.5546875" style="3" customWidth="1"/>
    <col min="15364" max="15364" width="11.21875" style="3" customWidth="1"/>
    <col min="15365" max="15365" width="11.77734375" style="3" customWidth="1"/>
    <col min="15366" max="15366" width="11.21875" style="3" customWidth="1"/>
    <col min="15367" max="15375" width="9.109375" style="3" customWidth="1"/>
    <col min="15376" max="15376" width="10.77734375" style="3" customWidth="1"/>
    <col min="15377" max="15377" width="12.88671875" style="3" customWidth="1"/>
    <col min="15378" max="15378" width="10.5546875" style="3" customWidth="1"/>
    <col min="15379" max="15617" width="9.109375" style="3"/>
    <col min="15618" max="15618" width="9.109375" style="3" customWidth="1"/>
    <col min="15619" max="15619" width="23.5546875" style="3" customWidth="1"/>
    <col min="15620" max="15620" width="11.21875" style="3" customWidth="1"/>
    <col min="15621" max="15621" width="11.77734375" style="3" customWidth="1"/>
    <col min="15622" max="15622" width="11.21875" style="3" customWidth="1"/>
    <col min="15623" max="15631" width="9.109375" style="3" customWidth="1"/>
    <col min="15632" max="15632" width="10.77734375" style="3" customWidth="1"/>
    <col min="15633" max="15633" width="12.88671875" style="3" customWidth="1"/>
    <col min="15634" max="15634" width="10.5546875" style="3" customWidth="1"/>
    <col min="15635" max="15873" width="9.109375" style="3"/>
    <col min="15874" max="15874" width="9.109375" style="3" customWidth="1"/>
    <col min="15875" max="15875" width="23.5546875" style="3" customWidth="1"/>
    <col min="15876" max="15876" width="11.21875" style="3" customWidth="1"/>
    <col min="15877" max="15877" width="11.77734375" style="3" customWidth="1"/>
    <col min="15878" max="15878" width="11.21875" style="3" customWidth="1"/>
    <col min="15879" max="15887" width="9.109375" style="3" customWidth="1"/>
    <col min="15888" max="15888" width="10.77734375" style="3" customWidth="1"/>
    <col min="15889" max="15889" width="12.88671875" style="3" customWidth="1"/>
    <col min="15890" max="15890" width="10.5546875" style="3" customWidth="1"/>
    <col min="15891" max="16129" width="9.109375" style="3"/>
    <col min="16130" max="16130" width="9.109375" style="3" customWidth="1"/>
    <col min="16131" max="16131" width="23.5546875" style="3" customWidth="1"/>
    <col min="16132" max="16132" width="11.21875" style="3" customWidth="1"/>
    <col min="16133" max="16133" width="11.77734375" style="3" customWidth="1"/>
    <col min="16134" max="16134" width="11.21875" style="3" customWidth="1"/>
    <col min="16135" max="16143" width="9.109375" style="3" customWidth="1"/>
    <col min="16144" max="16144" width="10.77734375" style="3" customWidth="1"/>
    <col min="16145" max="16145" width="12.88671875" style="3" customWidth="1"/>
    <col min="16146" max="16146" width="10.5546875" style="3" customWidth="1"/>
    <col min="16147" max="16384" width="9.109375" style="3"/>
  </cols>
  <sheetData>
    <row r="1" spans="2:28" ht="50.1" customHeight="1" x14ac:dyDescent="0.25"/>
    <row r="2" spans="2:28" ht="50.1" customHeight="1" x14ac:dyDescent="0.25">
      <c r="B2" s="30" t="e">
        <f>#REF!</f>
        <v>#REF!</v>
      </c>
      <c r="C2" s="179"/>
      <c r="D2" s="1398" t="e">
        <f>#REF!</f>
        <v>#REF!</v>
      </c>
      <c r="E2" s="1398"/>
      <c r="F2" s="1398"/>
      <c r="G2" s="1398"/>
      <c r="H2" s="1398"/>
      <c r="I2" s="1399"/>
    </row>
    <row r="3" spans="2:28" ht="50.1" customHeight="1" x14ac:dyDescent="0.25">
      <c r="B3" s="1400"/>
      <c r="C3" s="1374"/>
      <c r="D3" s="1374"/>
      <c r="E3" s="1374"/>
      <c r="F3" s="1374"/>
      <c r="G3" s="1374"/>
      <c r="H3" s="1374"/>
      <c r="I3" s="1401"/>
      <c r="J3" s="252"/>
      <c r="S3" s="252"/>
      <c r="T3" s="1394"/>
      <c r="U3" s="1394"/>
      <c r="V3" s="1394"/>
      <c r="W3" s="1394"/>
      <c r="X3" s="1394"/>
      <c r="Y3" s="1394"/>
      <c r="Z3" s="1394"/>
      <c r="AA3" s="1394"/>
      <c r="AB3" s="252"/>
    </row>
    <row r="4" spans="2:28" ht="16.8" hidden="1" outlineLevel="1" x14ac:dyDescent="0.3">
      <c r="B4" s="31" t="e">
        <f>B2</f>
        <v>#REF!</v>
      </c>
      <c r="C4" s="20" t="s">
        <v>320</v>
      </c>
      <c r="D4" s="32"/>
      <c r="E4" s="250"/>
      <c r="F4" s="250"/>
      <c r="G4" s="250"/>
      <c r="H4" s="252"/>
      <c r="I4" s="33"/>
      <c r="J4" s="252"/>
      <c r="K4" s="252"/>
      <c r="L4" s="252"/>
      <c r="M4" s="250"/>
      <c r="N4" s="250"/>
      <c r="O4" s="250"/>
      <c r="P4" s="250"/>
      <c r="Q4" s="250"/>
      <c r="R4" s="4"/>
      <c r="S4" s="252"/>
      <c r="T4" s="252"/>
      <c r="U4" s="252"/>
      <c r="V4" s="252"/>
      <c r="W4" s="252"/>
      <c r="X4" s="252"/>
      <c r="Y4" s="252"/>
      <c r="Z4" s="252"/>
      <c r="AA4" s="252"/>
      <c r="AB4" s="252"/>
    </row>
    <row r="5" spans="2:28" ht="13.8" hidden="1" outlineLevel="1" x14ac:dyDescent="0.25">
      <c r="B5" s="34"/>
      <c r="C5" s="20"/>
      <c r="D5" s="252"/>
      <c r="E5" s="250"/>
      <c r="F5" s="250"/>
      <c r="G5" s="250"/>
      <c r="H5" s="252"/>
      <c r="I5" s="33"/>
      <c r="J5" s="252"/>
      <c r="K5" s="252"/>
      <c r="L5" s="252"/>
      <c r="M5" s="250"/>
      <c r="N5" s="250"/>
      <c r="O5" s="250"/>
      <c r="P5" s="250"/>
      <c r="Q5" s="250"/>
      <c r="R5" s="4"/>
      <c r="S5" s="252"/>
      <c r="T5" s="252"/>
      <c r="U5" s="252"/>
      <c r="V5" s="252"/>
      <c r="W5" s="252"/>
      <c r="X5" s="252"/>
      <c r="Y5" s="252"/>
      <c r="Z5" s="252"/>
      <c r="AA5" s="252"/>
      <c r="AB5" s="252"/>
    </row>
    <row r="6" spans="2:28" ht="13.8" hidden="1" outlineLevel="1" x14ac:dyDescent="0.25">
      <c r="B6" s="34" t="s">
        <v>52</v>
      </c>
      <c r="C6" s="21"/>
      <c r="D6" s="21"/>
      <c r="E6" s="250"/>
      <c r="F6" s="250"/>
      <c r="G6" s="250"/>
      <c r="H6" s="252"/>
      <c r="I6" s="33"/>
      <c r="J6" s="252"/>
      <c r="K6" s="252"/>
      <c r="L6" s="252"/>
      <c r="M6" s="250"/>
      <c r="N6" s="250"/>
      <c r="O6" s="250"/>
      <c r="P6" s="250"/>
      <c r="Q6" s="250"/>
      <c r="R6" s="4"/>
      <c r="S6" s="252"/>
      <c r="T6" s="252"/>
      <c r="U6" s="252"/>
      <c r="V6" s="252"/>
      <c r="W6" s="252"/>
      <c r="X6" s="252"/>
      <c r="Y6" s="252"/>
      <c r="Z6" s="252"/>
      <c r="AA6" s="252"/>
      <c r="AB6" s="252"/>
    </row>
    <row r="7" spans="2:28" hidden="1" outlineLevel="1" x14ac:dyDescent="0.25">
      <c r="B7" s="35" t="s">
        <v>53</v>
      </c>
      <c r="C7" s="252"/>
      <c r="D7" s="252"/>
      <c r="E7" s="250"/>
      <c r="F7" s="250"/>
      <c r="G7" s="250"/>
      <c r="H7" s="252"/>
      <c r="I7" s="33"/>
      <c r="J7" s="252"/>
      <c r="K7" s="252"/>
      <c r="L7" s="252"/>
      <c r="M7" s="250"/>
      <c r="N7" s="250"/>
      <c r="O7" s="250"/>
      <c r="P7" s="250"/>
      <c r="Q7" s="250"/>
      <c r="R7" s="4"/>
      <c r="S7" s="252"/>
      <c r="T7" s="252"/>
      <c r="U7" s="252"/>
      <c r="V7" s="252"/>
      <c r="W7" s="252"/>
      <c r="X7" s="252"/>
      <c r="Y7" s="252"/>
      <c r="Z7" s="252"/>
      <c r="AA7" s="252"/>
      <c r="AB7" s="252"/>
    </row>
    <row r="8" spans="2:28" ht="15" hidden="1" customHeight="1" outlineLevel="1" x14ac:dyDescent="0.25">
      <c r="B8" s="251"/>
      <c r="C8" s="21"/>
      <c r="D8" s="252"/>
      <c r="E8" s="250"/>
      <c r="F8" s="250"/>
      <c r="G8" s="250"/>
      <c r="H8" s="252"/>
      <c r="I8" s="33"/>
      <c r="J8" s="252"/>
      <c r="K8" s="252"/>
      <c r="L8" s="252"/>
      <c r="M8" s="250"/>
      <c r="N8" s="250"/>
      <c r="O8" s="250"/>
      <c r="P8" s="250"/>
      <c r="Q8" s="250"/>
      <c r="R8" s="4"/>
      <c r="S8" s="252"/>
      <c r="T8" s="252"/>
      <c r="U8" s="252"/>
      <c r="V8" s="252"/>
      <c r="W8" s="252"/>
      <c r="X8" s="252"/>
      <c r="Y8" s="252"/>
      <c r="Z8" s="252"/>
      <c r="AA8" s="252"/>
      <c r="AB8" s="252"/>
    </row>
    <row r="9" spans="2:28" ht="13.8" hidden="1" outlineLevel="1" x14ac:dyDescent="0.25">
      <c r="B9" s="251"/>
      <c r="C9" s="21"/>
      <c r="D9" s="252"/>
      <c r="E9" s="250"/>
      <c r="F9" s="250"/>
      <c r="G9" s="250"/>
      <c r="H9" s="252"/>
      <c r="I9" s="33"/>
      <c r="J9" s="252"/>
      <c r="K9" s="252"/>
      <c r="L9" s="252"/>
      <c r="M9" s="250"/>
      <c r="N9" s="250"/>
      <c r="O9" s="250"/>
      <c r="P9" s="250"/>
      <c r="Q9" s="250"/>
      <c r="R9" s="4"/>
      <c r="S9" s="252"/>
      <c r="T9" s="252"/>
      <c r="U9" s="252"/>
      <c r="V9" s="252"/>
      <c r="W9" s="252"/>
      <c r="X9" s="252"/>
      <c r="Y9" s="252"/>
      <c r="Z9" s="252"/>
      <c r="AA9" s="252"/>
      <c r="AB9" s="252"/>
    </row>
    <row r="10" spans="2:28" ht="13.8" hidden="1" outlineLevel="1" x14ac:dyDescent="0.25">
      <c r="B10" s="251"/>
      <c r="C10" s="21"/>
      <c r="D10" s="252"/>
      <c r="E10" s="250"/>
      <c r="F10" s="250"/>
      <c r="G10" s="250"/>
      <c r="H10" s="252"/>
      <c r="I10" s="33"/>
      <c r="J10" s="252"/>
      <c r="K10" s="252"/>
      <c r="L10" s="252"/>
      <c r="M10" s="250"/>
      <c r="N10" s="250"/>
      <c r="O10" s="250"/>
      <c r="P10" s="250"/>
      <c r="Q10" s="250"/>
      <c r="R10" s="4"/>
      <c r="S10" s="252"/>
      <c r="T10" s="252"/>
      <c r="U10" s="252"/>
      <c r="V10" s="252"/>
      <c r="W10" s="252"/>
      <c r="X10" s="252"/>
      <c r="Y10" s="252"/>
      <c r="Z10" s="252"/>
      <c r="AA10" s="252"/>
      <c r="AB10" s="252"/>
    </row>
    <row r="11" spans="2:28" ht="13.8" hidden="1" outlineLevel="1" x14ac:dyDescent="0.25">
      <c r="B11" s="251"/>
      <c r="C11" s="21"/>
      <c r="D11" s="252"/>
      <c r="E11" s="250"/>
      <c r="F11" s="250"/>
      <c r="G11" s="250"/>
      <c r="H11" s="252"/>
      <c r="I11" s="33"/>
      <c r="J11" s="252"/>
      <c r="K11" s="252"/>
      <c r="L11" s="252"/>
      <c r="M11" s="250"/>
      <c r="N11" s="250"/>
      <c r="O11" s="250"/>
      <c r="P11" s="250"/>
      <c r="Q11" s="250"/>
      <c r="R11" s="4"/>
      <c r="S11" s="252"/>
      <c r="T11" s="252"/>
      <c r="U11" s="252"/>
      <c r="V11" s="252"/>
      <c r="W11" s="252"/>
      <c r="X11" s="252"/>
      <c r="Y11" s="252"/>
      <c r="Z11" s="252"/>
      <c r="AA11" s="252"/>
      <c r="AB11" s="252"/>
    </row>
    <row r="12" spans="2:28" ht="13.8" hidden="1" outlineLevel="1" x14ac:dyDescent="0.25">
      <c r="B12" s="251"/>
      <c r="C12" s="21"/>
      <c r="D12" s="252"/>
      <c r="E12" s="250"/>
      <c r="F12" s="250"/>
      <c r="G12" s="250"/>
      <c r="H12" s="252"/>
      <c r="I12" s="33"/>
      <c r="J12" s="252"/>
      <c r="K12" s="252"/>
      <c r="L12" s="252"/>
      <c r="M12" s="250"/>
      <c r="N12" s="250"/>
      <c r="O12" s="250"/>
      <c r="P12" s="250"/>
      <c r="Q12" s="250"/>
      <c r="R12" s="4"/>
      <c r="S12" s="252"/>
      <c r="T12" s="252"/>
      <c r="U12" s="252"/>
      <c r="V12" s="252"/>
      <c r="W12" s="252"/>
      <c r="X12" s="252"/>
      <c r="Y12" s="252"/>
      <c r="Z12" s="252"/>
      <c r="AA12" s="252"/>
      <c r="AB12" s="252"/>
    </row>
    <row r="13" spans="2:28" ht="13.8" hidden="1" outlineLevel="1" x14ac:dyDescent="0.25">
      <c r="B13" s="251"/>
      <c r="C13" s="21"/>
      <c r="D13" s="252"/>
      <c r="E13" s="250"/>
      <c r="F13" s="250"/>
      <c r="G13" s="250"/>
      <c r="H13" s="252"/>
      <c r="I13" s="33"/>
      <c r="J13" s="252"/>
      <c r="K13" s="252"/>
      <c r="L13" s="252"/>
      <c r="M13" s="250"/>
      <c r="N13" s="250"/>
      <c r="O13" s="250"/>
      <c r="P13" s="250"/>
      <c r="Q13" s="250"/>
      <c r="R13" s="4"/>
      <c r="S13" s="252"/>
      <c r="T13" s="252"/>
      <c r="U13" s="252"/>
      <c r="V13" s="252"/>
      <c r="W13" s="252"/>
      <c r="X13" s="252"/>
      <c r="Y13" s="252"/>
      <c r="Z13" s="252"/>
      <c r="AA13" s="252"/>
      <c r="AB13" s="252"/>
    </row>
    <row r="14" spans="2:28" ht="13.8" hidden="1" outlineLevel="1" x14ac:dyDescent="0.25">
      <c r="B14" s="251"/>
      <c r="C14" s="21"/>
      <c r="D14" s="252"/>
      <c r="E14" s="250"/>
      <c r="F14" s="250"/>
      <c r="G14" s="250"/>
      <c r="H14" s="252"/>
      <c r="I14" s="33"/>
      <c r="J14" s="252"/>
      <c r="K14" s="252"/>
      <c r="L14" s="252"/>
      <c r="M14" s="250"/>
      <c r="N14" s="250"/>
      <c r="O14" s="250"/>
      <c r="P14" s="250"/>
      <c r="Q14" s="250"/>
      <c r="R14" s="4"/>
      <c r="S14" s="252"/>
      <c r="T14" s="252"/>
      <c r="U14" s="252"/>
      <c r="V14" s="252"/>
      <c r="W14" s="252"/>
      <c r="X14" s="252"/>
      <c r="Y14" s="252"/>
      <c r="Z14" s="252"/>
      <c r="AA14" s="252"/>
      <c r="AB14" s="252"/>
    </row>
    <row r="15" spans="2:28" ht="13.8" hidden="1" outlineLevel="1" x14ac:dyDescent="0.25">
      <c r="B15" s="251"/>
      <c r="C15" s="21"/>
      <c r="D15" s="252"/>
      <c r="E15" s="250"/>
      <c r="F15" s="250"/>
      <c r="G15" s="250"/>
      <c r="H15" s="252"/>
      <c r="I15" s="33"/>
      <c r="J15" s="252"/>
      <c r="K15" s="252"/>
      <c r="L15" s="252"/>
      <c r="M15" s="250"/>
      <c r="N15" s="250"/>
      <c r="O15" s="250"/>
      <c r="P15" s="250"/>
      <c r="Q15" s="250"/>
      <c r="R15" s="4"/>
      <c r="S15" s="252"/>
      <c r="T15" s="252"/>
      <c r="U15" s="252"/>
      <c r="V15" s="252"/>
      <c r="W15" s="252"/>
      <c r="X15" s="252"/>
      <c r="Y15" s="252"/>
      <c r="Z15" s="252"/>
      <c r="AA15" s="252"/>
      <c r="AB15" s="252"/>
    </row>
    <row r="16" spans="2:28" ht="13.8" hidden="1" outlineLevel="1" x14ac:dyDescent="0.25">
      <c r="B16" s="251"/>
      <c r="C16" s="21"/>
      <c r="D16" s="252"/>
      <c r="E16" s="250"/>
      <c r="F16" s="250"/>
      <c r="G16" s="250"/>
      <c r="H16" s="252"/>
      <c r="I16" s="33"/>
      <c r="J16" s="252"/>
      <c r="K16" s="252"/>
      <c r="L16" s="252"/>
      <c r="M16" s="250"/>
      <c r="N16" s="250"/>
      <c r="O16" s="250"/>
      <c r="P16" s="250"/>
      <c r="Q16" s="250"/>
      <c r="R16" s="4"/>
      <c r="S16" s="252"/>
      <c r="T16" s="252"/>
      <c r="U16" s="252"/>
      <c r="V16" s="252"/>
      <c r="W16" s="252"/>
      <c r="X16" s="252"/>
      <c r="Y16" s="252"/>
      <c r="Z16" s="252"/>
      <c r="AA16" s="252"/>
      <c r="AB16" s="252"/>
    </row>
    <row r="17" spans="2:29" ht="13.8" hidden="1" outlineLevel="1" x14ac:dyDescent="0.25">
      <c r="B17" s="251"/>
      <c r="C17" s="21"/>
      <c r="D17" s="252"/>
      <c r="E17" s="250"/>
      <c r="F17" s="250"/>
      <c r="G17" s="250"/>
      <c r="H17" s="252"/>
      <c r="I17" s="33"/>
      <c r="J17" s="252"/>
      <c r="K17" s="252"/>
      <c r="L17" s="252"/>
      <c r="M17" s="250"/>
      <c r="N17" s="250"/>
      <c r="O17" s="250"/>
      <c r="P17" s="250"/>
      <c r="Q17" s="250"/>
      <c r="R17" s="4"/>
      <c r="S17" s="252"/>
      <c r="T17" s="252"/>
      <c r="U17" s="252"/>
      <c r="V17" s="252"/>
      <c r="W17" s="252"/>
      <c r="X17" s="252"/>
      <c r="Y17" s="252"/>
      <c r="Z17" s="252"/>
      <c r="AA17" s="252"/>
      <c r="AB17" s="252"/>
    </row>
    <row r="18" spans="2:29" ht="13.8" hidden="1" outlineLevel="1" x14ac:dyDescent="0.25">
      <c r="B18" s="251"/>
      <c r="C18" s="21"/>
      <c r="D18" s="252"/>
      <c r="E18" s="250"/>
      <c r="F18" s="250"/>
      <c r="G18" s="250"/>
      <c r="H18" s="252"/>
      <c r="I18" s="33"/>
      <c r="J18" s="252"/>
      <c r="K18" s="252"/>
      <c r="L18" s="252"/>
      <c r="M18" s="250"/>
      <c r="N18" s="250"/>
      <c r="O18" s="250"/>
      <c r="P18" s="250"/>
      <c r="Q18" s="250"/>
      <c r="R18" s="4"/>
      <c r="S18" s="252"/>
      <c r="T18" s="252"/>
      <c r="U18" s="252"/>
      <c r="V18" s="252"/>
      <c r="W18" s="252"/>
      <c r="X18" s="252"/>
      <c r="Y18" s="252"/>
      <c r="Z18" s="252"/>
      <c r="AA18" s="252"/>
      <c r="AB18" s="252"/>
    </row>
    <row r="19" spans="2:29" ht="13.8" hidden="1" outlineLevel="1" x14ac:dyDescent="0.25">
      <c r="B19" s="251"/>
      <c r="C19" s="21"/>
      <c r="D19" s="252"/>
      <c r="E19" s="250"/>
      <c r="F19" s="250"/>
      <c r="G19" s="250"/>
      <c r="H19" s="252"/>
      <c r="I19" s="33"/>
      <c r="J19" s="252"/>
      <c r="K19" s="252"/>
      <c r="L19" s="252"/>
      <c r="M19" s="250"/>
      <c r="N19" s="250"/>
      <c r="O19" s="250"/>
      <c r="P19" s="250"/>
      <c r="Q19" s="250"/>
      <c r="R19" s="4"/>
      <c r="S19" s="252"/>
      <c r="T19" s="252"/>
      <c r="U19" s="252"/>
      <c r="V19" s="252"/>
      <c r="W19" s="252"/>
      <c r="X19" s="252"/>
      <c r="Y19" s="252"/>
      <c r="Z19" s="252"/>
      <c r="AA19" s="252"/>
      <c r="AB19" s="252"/>
    </row>
    <row r="20" spans="2:29" ht="13.8" hidden="1" outlineLevel="1" x14ac:dyDescent="0.25">
      <c r="B20" s="251"/>
      <c r="C20" s="21"/>
      <c r="D20" s="252"/>
      <c r="E20" s="250"/>
      <c r="F20" s="250"/>
      <c r="G20" s="250"/>
      <c r="H20" s="252"/>
      <c r="I20" s="33"/>
      <c r="J20" s="252"/>
      <c r="K20" s="252"/>
      <c r="L20" s="252"/>
      <c r="M20" s="250"/>
      <c r="N20" s="250"/>
      <c r="O20" s="250"/>
      <c r="P20" s="250"/>
      <c r="Q20" s="250"/>
      <c r="R20" s="4"/>
      <c r="S20" s="252"/>
      <c r="T20" s="252"/>
      <c r="U20" s="252"/>
      <c r="V20" s="252"/>
      <c r="W20" s="252"/>
      <c r="X20" s="252"/>
      <c r="Y20" s="252"/>
      <c r="Z20" s="252"/>
      <c r="AA20" s="252"/>
      <c r="AB20" s="252"/>
    </row>
    <row r="21" spans="2:29" hidden="1" outlineLevel="1" x14ac:dyDescent="0.25">
      <c r="B21" s="251"/>
      <c r="C21" s="37"/>
      <c r="D21" s="37"/>
      <c r="E21" s="38"/>
      <c r="F21" s="39"/>
      <c r="G21" s="39"/>
      <c r="H21" s="252"/>
      <c r="I21" s="33"/>
      <c r="J21" s="252"/>
      <c r="K21" s="252"/>
      <c r="L21" s="252"/>
      <c r="M21" s="250"/>
      <c r="N21" s="250"/>
      <c r="O21" s="250"/>
      <c r="P21" s="250"/>
      <c r="Q21" s="250"/>
      <c r="R21" s="4"/>
      <c r="S21" s="252"/>
      <c r="T21" s="252"/>
      <c r="U21" s="252"/>
      <c r="V21" s="252"/>
      <c r="W21" s="252"/>
      <c r="X21" s="252"/>
      <c r="Y21" s="252"/>
      <c r="Z21" s="252"/>
      <c r="AA21" s="252"/>
      <c r="AB21" s="252"/>
    </row>
    <row r="22" spans="2:29" hidden="1" outlineLevel="1" x14ac:dyDescent="0.25">
      <c r="B22" s="251"/>
      <c r="C22" s="252"/>
      <c r="D22" s="252"/>
      <c r="E22" s="250"/>
      <c r="F22" s="250"/>
      <c r="G22" s="250"/>
      <c r="H22" s="252"/>
      <c r="I22" s="33"/>
      <c r="J22" s="252"/>
      <c r="K22" s="252"/>
      <c r="L22" s="252"/>
      <c r="M22" s="250"/>
      <c r="N22" s="250"/>
      <c r="O22" s="250"/>
      <c r="P22" s="250"/>
      <c r="Q22" s="250"/>
      <c r="R22" s="4"/>
      <c r="S22" s="252"/>
      <c r="T22" s="252"/>
      <c r="U22" s="252"/>
      <c r="V22" s="252"/>
      <c r="W22" s="252"/>
      <c r="X22" s="252"/>
      <c r="Y22" s="252"/>
      <c r="Z22" s="252"/>
      <c r="AA22" s="252"/>
      <c r="AB22" s="252"/>
    </row>
    <row r="23" spans="2:29" hidden="1" outlineLevel="1" x14ac:dyDescent="0.25">
      <c r="B23" s="251"/>
      <c r="C23" s="252"/>
      <c r="D23" s="252"/>
      <c r="E23" s="250"/>
      <c r="F23" s="250"/>
      <c r="G23" s="250"/>
      <c r="H23" s="252"/>
      <c r="I23" s="33"/>
      <c r="J23" s="252"/>
      <c r="K23" s="252"/>
      <c r="L23" s="252"/>
      <c r="M23" s="250"/>
      <c r="N23" s="250"/>
      <c r="O23" s="250"/>
      <c r="P23" s="250"/>
      <c r="Q23" s="250"/>
      <c r="R23" s="4"/>
      <c r="S23" s="252"/>
      <c r="T23" s="252"/>
      <c r="U23" s="252"/>
      <c r="V23" s="252"/>
      <c r="W23" s="252"/>
      <c r="X23" s="252"/>
      <c r="Y23" s="252"/>
      <c r="Z23" s="252"/>
      <c r="AA23" s="252"/>
      <c r="AB23" s="252"/>
    </row>
    <row r="24" spans="2:29" hidden="1" outlineLevel="1" x14ac:dyDescent="0.25">
      <c r="B24" s="251"/>
      <c r="C24" s="252"/>
      <c r="D24" s="252"/>
      <c r="E24" s="250"/>
      <c r="F24" s="250"/>
      <c r="G24" s="250"/>
      <c r="H24" s="252"/>
      <c r="I24" s="33"/>
      <c r="J24" s="252"/>
      <c r="K24" s="252"/>
      <c r="L24" s="252"/>
      <c r="M24" s="250"/>
      <c r="N24" s="250"/>
      <c r="O24" s="250"/>
      <c r="P24" s="250"/>
      <c r="Q24" s="250"/>
      <c r="R24" s="4"/>
      <c r="S24" s="252"/>
      <c r="T24" s="252"/>
      <c r="U24" s="252"/>
      <c r="V24" s="252"/>
      <c r="W24" s="252"/>
      <c r="X24" s="252"/>
      <c r="Y24" s="252"/>
      <c r="Z24" s="252"/>
      <c r="AA24" s="252"/>
      <c r="AB24" s="252"/>
    </row>
    <row r="25" spans="2:29" hidden="1" outlineLevel="1" x14ac:dyDescent="0.25">
      <c r="B25" s="251"/>
      <c r="C25" s="252"/>
      <c r="D25" s="252"/>
      <c r="E25" s="250"/>
      <c r="F25" s="250"/>
      <c r="G25" s="250"/>
      <c r="H25" s="252"/>
      <c r="I25" s="33"/>
      <c r="J25" s="252"/>
      <c r="K25" s="252"/>
      <c r="L25" s="252"/>
      <c r="M25" s="250"/>
      <c r="N25" s="250"/>
      <c r="O25" s="250"/>
      <c r="P25" s="250"/>
      <c r="Q25" s="250"/>
      <c r="R25" s="4"/>
      <c r="S25" s="252"/>
      <c r="T25" s="252"/>
      <c r="U25" s="252"/>
      <c r="V25" s="252"/>
      <c r="W25" s="252"/>
      <c r="X25" s="252"/>
      <c r="Y25" s="252"/>
      <c r="Z25" s="252"/>
      <c r="AA25" s="252"/>
      <c r="AB25" s="252"/>
    </row>
    <row r="26" spans="2:29" hidden="1" outlineLevel="1" x14ac:dyDescent="0.25">
      <c r="B26" s="251"/>
      <c r="C26" s="252"/>
      <c r="D26" s="252"/>
      <c r="E26" s="250"/>
      <c r="F26" s="250"/>
      <c r="G26" s="250"/>
      <c r="H26" s="252"/>
      <c r="I26" s="33"/>
      <c r="J26" s="252"/>
      <c r="K26" s="252"/>
      <c r="L26" s="252"/>
      <c r="M26" s="250"/>
      <c r="N26" s="250"/>
      <c r="O26" s="250"/>
      <c r="P26" s="250"/>
      <c r="Q26" s="250"/>
      <c r="R26" s="4"/>
      <c r="S26" s="252"/>
      <c r="T26" s="252"/>
      <c r="U26" s="252"/>
      <c r="V26" s="252"/>
      <c r="W26" s="252"/>
      <c r="X26" s="252"/>
      <c r="Y26" s="252"/>
      <c r="Z26" s="252"/>
      <c r="AA26" s="252"/>
      <c r="AB26" s="252"/>
    </row>
    <row r="27" spans="2:29" hidden="1" outlineLevel="1" x14ac:dyDescent="0.25">
      <c r="B27" s="251"/>
      <c r="C27" s="1395" t="s">
        <v>54</v>
      </c>
      <c r="D27" s="1395"/>
      <c r="E27" s="39"/>
      <c r="F27" s="39"/>
      <c r="G27" s="39"/>
      <c r="H27" s="252"/>
      <c r="I27" s="33"/>
      <c r="J27" s="252"/>
      <c r="K27" s="252"/>
      <c r="L27" s="252"/>
      <c r="M27" s="250"/>
      <c r="N27" s="250"/>
      <c r="O27" s="250"/>
      <c r="P27" s="250"/>
      <c r="Q27" s="250"/>
      <c r="R27" s="4"/>
      <c r="S27" s="252"/>
      <c r="T27" s="252"/>
      <c r="U27" s="252"/>
      <c r="V27" s="252"/>
      <c r="W27" s="252"/>
      <c r="X27" s="252"/>
      <c r="Y27" s="252"/>
      <c r="Z27" s="252"/>
      <c r="AA27" s="252"/>
      <c r="AB27" s="252"/>
    </row>
    <row r="28" spans="2:29" hidden="1" outlineLevel="1" x14ac:dyDescent="0.25">
      <c r="B28" s="251"/>
      <c r="C28" s="39"/>
      <c r="D28" s="39"/>
      <c r="E28" s="39"/>
      <c r="F28" s="39"/>
      <c r="G28" s="39"/>
      <c r="H28" s="252"/>
      <c r="I28" s="33"/>
      <c r="J28" s="252"/>
      <c r="K28" s="252"/>
      <c r="L28" s="252"/>
      <c r="M28" s="250"/>
      <c r="N28" s="250"/>
      <c r="O28" s="250"/>
      <c r="P28" s="250"/>
      <c r="Q28" s="250"/>
      <c r="R28" s="4"/>
      <c r="S28" s="252"/>
      <c r="T28" s="252"/>
      <c r="U28" s="252"/>
      <c r="V28" s="252"/>
      <c r="W28" s="252"/>
      <c r="X28" s="252"/>
      <c r="Y28" s="252"/>
      <c r="Z28" s="252"/>
      <c r="AA28" s="252"/>
      <c r="AB28" s="252"/>
    </row>
    <row r="29" spans="2:29" ht="14.4" hidden="1" outlineLevel="1" x14ac:dyDescent="0.3">
      <c r="B29" s="251"/>
      <c r="C29" s="39"/>
      <c r="D29" s="39"/>
      <c r="E29" s="39"/>
      <c r="F29" s="39"/>
      <c r="G29" s="39"/>
      <c r="H29" s="252"/>
      <c r="I29" s="33"/>
      <c r="J29" s="252"/>
      <c r="K29" s="252"/>
      <c r="L29" s="252"/>
      <c r="M29" s="250"/>
      <c r="N29" s="250"/>
      <c r="O29" s="250"/>
      <c r="P29" s="250"/>
      <c r="Q29" s="250"/>
      <c r="R29" s="4"/>
      <c r="S29" s="252"/>
      <c r="T29" s="252"/>
      <c r="U29" s="252"/>
      <c r="V29" s="252"/>
      <c r="W29" s="252"/>
      <c r="X29" s="252"/>
      <c r="Y29" s="252"/>
      <c r="Z29" s="252"/>
      <c r="AA29" s="252"/>
      <c r="AB29" s="252"/>
      <c r="AC29" s="40"/>
    </row>
    <row r="30" spans="2:29" ht="14.4" hidden="1" outlineLevel="1" x14ac:dyDescent="0.3">
      <c r="B30" s="251"/>
      <c r="C30" s="39"/>
      <c r="D30" s="39"/>
      <c r="E30" s="39"/>
      <c r="F30" s="39"/>
      <c r="G30" s="39"/>
      <c r="H30" s="252"/>
      <c r="I30" s="33"/>
      <c r="J30" s="252"/>
      <c r="K30" s="252"/>
      <c r="L30" s="252"/>
      <c r="M30" s="250"/>
      <c r="N30" s="250"/>
      <c r="O30" s="250"/>
      <c r="P30" s="250"/>
      <c r="Q30" s="250"/>
      <c r="R30" s="4"/>
      <c r="S30" s="252"/>
      <c r="T30" s="252"/>
      <c r="U30" s="252"/>
      <c r="V30" s="252"/>
      <c r="W30" s="252"/>
      <c r="X30" s="252"/>
      <c r="Y30" s="252"/>
      <c r="Z30" s="252"/>
      <c r="AA30" s="252"/>
      <c r="AB30" s="252"/>
      <c r="AC30" s="41"/>
    </row>
    <row r="31" spans="2:29" ht="14.4" hidden="1" outlineLevel="1" x14ac:dyDescent="0.3">
      <c r="B31" s="251"/>
      <c r="C31" s="39"/>
      <c r="D31" s="39"/>
      <c r="E31" s="39"/>
      <c r="F31" s="39"/>
      <c r="G31" s="39"/>
      <c r="H31" s="252"/>
      <c r="I31" s="33"/>
      <c r="J31" s="252"/>
      <c r="K31" s="252"/>
      <c r="L31" s="252"/>
      <c r="M31" s="250"/>
      <c r="N31" s="250"/>
      <c r="O31" s="250"/>
      <c r="P31" s="250"/>
      <c r="Q31" s="250"/>
      <c r="R31" s="4"/>
      <c r="S31" s="252"/>
      <c r="T31" s="252"/>
      <c r="U31" s="252"/>
      <c r="V31" s="252"/>
      <c r="W31" s="252"/>
      <c r="X31" s="252"/>
      <c r="Y31" s="252"/>
      <c r="Z31" s="252"/>
      <c r="AA31" s="252"/>
      <c r="AB31" s="252"/>
      <c r="AC31" s="41"/>
    </row>
    <row r="32" spans="2:29" ht="14.4" hidden="1" outlineLevel="1" x14ac:dyDescent="0.3">
      <c r="B32" s="251"/>
      <c r="C32" s="39"/>
      <c r="D32" s="39"/>
      <c r="E32" s="39"/>
      <c r="F32" s="39"/>
      <c r="G32" s="39"/>
      <c r="H32" s="252"/>
      <c r="I32" s="33"/>
      <c r="J32" s="252"/>
      <c r="K32" s="252"/>
      <c r="L32" s="252"/>
      <c r="M32" s="250"/>
      <c r="N32" s="250"/>
      <c r="O32" s="250"/>
      <c r="P32" s="250"/>
      <c r="Q32" s="250"/>
      <c r="R32" s="4"/>
      <c r="S32" s="252"/>
      <c r="T32" s="252"/>
      <c r="U32" s="252"/>
      <c r="V32" s="252"/>
      <c r="W32" s="252"/>
      <c r="X32" s="252"/>
      <c r="Y32" s="252"/>
      <c r="Z32" s="252"/>
      <c r="AA32" s="252"/>
      <c r="AB32" s="252"/>
      <c r="AC32" s="41"/>
    </row>
    <row r="33" spans="2:34" ht="14.4" hidden="1" outlineLevel="1" x14ac:dyDescent="0.3">
      <c r="B33" s="251"/>
      <c r="C33" s="39"/>
      <c r="D33" s="39"/>
      <c r="E33" s="39"/>
      <c r="F33" s="39"/>
      <c r="G33" s="39"/>
      <c r="H33" s="252"/>
      <c r="I33" s="33"/>
      <c r="J33" s="252"/>
      <c r="K33" s="252"/>
      <c r="L33" s="252"/>
      <c r="M33" s="250"/>
      <c r="N33" s="250"/>
      <c r="O33" s="250"/>
      <c r="P33" s="250"/>
      <c r="Q33" s="250"/>
      <c r="R33" s="4"/>
      <c r="S33" s="252"/>
      <c r="T33" s="252"/>
      <c r="U33" s="252"/>
      <c r="V33" s="252"/>
      <c r="W33" s="252"/>
      <c r="X33" s="252"/>
      <c r="Y33" s="252"/>
      <c r="Z33" s="252"/>
      <c r="AA33" s="252"/>
      <c r="AB33" s="252"/>
      <c r="AC33" s="41"/>
    </row>
    <row r="34" spans="2:34" hidden="1" outlineLevel="1" x14ac:dyDescent="0.25">
      <c r="B34" s="251"/>
      <c r="C34" s="1395" t="s">
        <v>60</v>
      </c>
      <c r="D34" s="1395"/>
      <c r="E34" s="39"/>
      <c r="F34" s="39"/>
      <c r="G34" s="39"/>
      <c r="H34" s="252"/>
      <c r="I34" s="33"/>
      <c r="J34" s="252"/>
      <c r="K34" s="252"/>
      <c r="L34" s="252"/>
      <c r="M34" s="250"/>
      <c r="N34" s="250"/>
      <c r="O34" s="250"/>
      <c r="P34" s="250"/>
      <c r="Q34" s="250"/>
      <c r="R34" s="4"/>
      <c r="S34" s="252"/>
      <c r="T34" s="252"/>
      <c r="U34" s="252"/>
      <c r="V34" s="252"/>
      <c r="W34" s="252"/>
      <c r="X34" s="252"/>
      <c r="Y34" s="252"/>
      <c r="Z34" s="252"/>
      <c r="AA34" s="252"/>
      <c r="AB34" s="252"/>
    </row>
    <row r="35" spans="2:34" hidden="1" outlineLevel="1" x14ac:dyDescent="0.25">
      <c r="B35" s="251"/>
      <c r="C35" s="1396"/>
      <c r="D35" s="1396"/>
      <c r="E35" s="1396"/>
      <c r="F35" s="1396"/>
      <c r="G35" s="39"/>
      <c r="H35" s="252"/>
      <c r="I35" s="33"/>
      <c r="J35" s="252"/>
      <c r="K35" s="252"/>
      <c r="L35" s="252"/>
      <c r="M35" s="250"/>
      <c r="N35" s="250"/>
      <c r="O35" s="250"/>
      <c r="P35" s="250"/>
      <c r="Q35" s="250"/>
      <c r="R35" s="4"/>
      <c r="S35" s="252"/>
      <c r="T35" s="252"/>
      <c r="U35" s="252"/>
      <c r="V35" s="252"/>
      <c r="W35" s="252"/>
      <c r="X35" s="252"/>
      <c r="Y35" s="252"/>
      <c r="Z35" s="252"/>
      <c r="AA35" s="252"/>
      <c r="AB35" s="252"/>
    </row>
    <row r="36" spans="2:34" hidden="1" outlineLevel="1" x14ac:dyDescent="0.25">
      <c r="B36" s="251"/>
      <c r="C36" s="1396"/>
      <c r="D36" s="1396"/>
      <c r="E36" s="1396"/>
      <c r="F36" s="1396"/>
      <c r="G36" s="39"/>
      <c r="H36" s="252"/>
      <c r="I36" s="33"/>
      <c r="J36" s="252"/>
      <c r="K36" s="252"/>
      <c r="L36" s="252"/>
      <c r="M36" s="250"/>
      <c r="N36" s="250"/>
      <c r="O36" s="250"/>
      <c r="P36" s="250"/>
      <c r="Q36" s="250"/>
      <c r="R36" s="4"/>
      <c r="S36" s="252"/>
      <c r="T36" s="252"/>
      <c r="U36" s="252"/>
      <c r="V36" s="252"/>
      <c r="W36" s="252"/>
      <c r="X36" s="252"/>
      <c r="Y36" s="252"/>
      <c r="Z36" s="252"/>
      <c r="AA36" s="252"/>
      <c r="AB36" s="252"/>
    </row>
    <row r="37" spans="2:34" hidden="1" outlineLevel="1" x14ac:dyDescent="0.25">
      <c r="B37" s="251"/>
      <c r="C37" s="37"/>
      <c r="D37" s="37"/>
      <c r="E37" s="38"/>
      <c r="F37" s="39"/>
      <c r="G37" s="39"/>
      <c r="H37" s="252"/>
      <c r="I37" s="33"/>
      <c r="J37" s="252"/>
      <c r="K37" s="252"/>
      <c r="L37" s="252"/>
      <c r="M37" s="250"/>
      <c r="N37" s="250"/>
      <c r="O37" s="250"/>
      <c r="P37" s="250"/>
      <c r="Q37" s="250"/>
      <c r="R37" s="4"/>
      <c r="S37" s="252"/>
      <c r="T37" s="252"/>
      <c r="U37" s="252"/>
      <c r="V37" s="252"/>
      <c r="W37" s="252"/>
      <c r="X37" s="252"/>
      <c r="Y37" s="252"/>
      <c r="Z37" s="252"/>
      <c r="AA37" s="252"/>
      <c r="AB37" s="252"/>
    </row>
    <row r="38" spans="2:34" hidden="1" outlineLevel="1" x14ac:dyDescent="0.25">
      <c r="B38" s="251"/>
      <c r="C38" s="37"/>
      <c r="D38" s="37"/>
      <c r="E38" s="38"/>
      <c r="F38" s="39"/>
      <c r="G38" s="39"/>
      <c r="H38" s="252"/>
      <c r="I38" s="33"/>
      <c r="J38" s="252"/>
      <c r="K38" s="252"/>
      <c r="L38" s="252"/>
      <c r="M38" s="250"/>
      <c r="N38" s="250"/>
      <c r="O38" s="250"/>
      <c r="P38" s="250"/>
      <c r="Q38" s="250"/>
      <c r="R38" s="4"/>
      <c r="S38" s="252"/>
      <c r="T38" s="252"/>
      <c r="U38" s="252"/>
      <c r="V38" s="252"/>
      <c r="W38" s="252"/>
      <c r="X38" s="252"/>
      <c r="Y38" s="252"/>
      <c r="Z38" s="252"/>
      <c r="AA38" s="252"/>
      <c r="AB38" s="252"/>
    </row>
    <row r="39" spans="2:34" hidden="1" outlineLevel="1" x14ac:dyDescent="0.25">
      <c r="B39" s="251"/>
      <c r="C39" s="37"/>
      <c r="D39" s="37"/>
      <c r="E39" s="38"/>
      <c r="F39" s="39"/>
      <c r="G39" s="42"/>
      <c r="H39" s="252"/>
      <c r="I39" s="33"/>
      <c r="J39" s="252"/>
      <c r="K39" s="252"/>
      <c r="L39" s="252"/>
      <c r="M39" s="250"/>
      <c r="N39" s="250"/>
      <c r="O39" s="250"/>
      <c r="P39" s="250"/>
      <c r="Q39" s="250"/>
      <c r="R39" s="4"/>
      <c r="S39" s="252"/>
      <c r="T39" s="252"/>
      <c r="U39" s="252"/>
      <c r="V39" s="252"/>
      <c r="W39" s="252"/>
      <c r="X39" s="252"/>
      <c r="Y39" s="252"/>
      <c r="Z39" s="252"/>
      <c r="AA39" s="252"/>
      <c r="AB39" s="252"/>
    </row>
    <row r="40" spans="2:34" hidden="1" outlineLevel="1" x14ac:dyDescent="0.25">
      <c r="B40" s="251"/>
      <c r="C40" s="37"/>
      <c r="D40" s="37"/>
      <c r="E40" s="38"/>
      <c r="F40" s="39"/>
      <c r="G40" s="42"/>
      <c r="H40" s="252"/>
      <c r="I40" s="33"/>
      <c r="J40" s="252"/>
      <c r="K40" s="252"/>
      <c r="L40" s="252"/>
      <c r="M40" s="250"/>
      <c r="N40" s="250"/>
      <c r="O40" s="250"/>
      <c r="P40" s="250"/>
      <c r="Q40" s="250"/>
      <c r="R40" s="4"/>
      <c r="S40" s="252"/>
      <c r="T40" s="252"/>
      <c r="U40" s="252"/>
      <c r="V40" s="252"/>
      <c r="W40" s="252"/>
      <c r="X40" s="252"/>
      <c r="Y40" s="252"/>
      <c r="Z40" s="252"/>
      <c r="AA40" s="252"/>
      <c r="AB40" s="252"/>
    </row>
    <row r="41" spans="2:34" s="252" customFormat="1" hidden="1" outlineLevel="1" x14ac:dyDescent="0.25">
      <c r="B41" s="251"/>
      <c r="C41" s="37"/>
      <c r="D41" s="37"/>
      <c r="E41" s="39"/>
      <c r="F41" s="39"/>
      <c r="G41" s="39"/>
      <c r="I41" s="33"/>
      <c r="M41" s="250"/>
      <c r="N41" s="250"/>
      <c r="O41" s="250"/>
      <c r="P41" s="250"/>
      <c r="Q41" s="250"/>
      <c r="R41" s="4"/>
      <c r="AC41" s="3"/>
      <c r="AD41" s="3"/>
      <c r="AE41" s="3"/>
      <c r="AF41" s="3"/>
      <c r="AG41" s="3"/>
      <c r="AH41" s="3"/>
    </row>
    <row r="42" spans="2:34" s="252" customFormat="1" hidden="1" outlineLevel="1" x14ac:dyDescent="0.25">
      <c r="B42" s="251"/>
      <c r="C42" s="37"/>
      <c r="D42" s="37"/>
      <c r="E42" s="39"/>
      <c r="F42" s="39"/>
      <c r="G42" s="39"/>
      <c r="I42" s="33"/>
      <c r="M42" s="250"/>
      <c r="N42" s="250"/>
      <c r="O42" s="250"/>
      <c r="P42" s="250"/>
      <c r="Q42" s="250"/>
      <c r="R42" s="4"/>
      <c r="AC42" s="3"/>
      <c r="AD42" s="3"/>
      <c r="AE42" s="3"/>
      <c r="AF42" s="3"/>
      <c r="AG42" s="3"/>
      <c r="AH42" s="3"/>
    </row>
    <row r="43" spans="2:34" s="252" customFormat="1" hidden="1" outlineLevel="1" x14ac:dyDescent="0.25">
      <c r="B43" s="251"/>
      <c r="C43" s="37"/>
      <c r="D43" s="37"/>
      <c r="E43" s="39"/>
      <c r="F43" s="39"/>
      <c r="G43" s="39"/>
      <c r="I43" s="33"/>
      <c r="M43" s="250"/>
      <c r="N43" s="250"/>
      <c r="O43" s="250"/>
      <c r="P43" s="250"/>
      <c r="Q43" s="250"/>
      <c r="R43" s="4"/>
      <c r="AC43" s="3"/>
      <c r="AD43" s="3"/>
      <c r="AE43" s="3"/>
      <c r="AF43" s="3"/>
      <c r="AG43" s="3"/>
      <c r="AH43" s="3"/>
    </row>
    <row r="44" spans="2:34" s="252" customFormat="1" hidden="1" outlineLevel="1" x14ac:dyDescent="0.25">
      <c r="B44" s="251"/>
      <c r="C44" s="37"/>
      <c r="D44" s="37"/>
      <c r="E44" s="39"/>
      <c r="F44" s="39"/>
      <c r="G44" s="39"/>
      <c r="I44" s="33"/>
      <c r="M44" s="250"/>
      <c r="N44" s="250"/>
      <c r="O44" s="250"/>
      <c r="P44" s="250"/>
      <c r="Q44" s="250"/>
      <c r="R44" s="4"/>
      <c r="AC44" s="3"/>
      <c r="AD44" s="3"/>
      <c r="AE44" s="3"/>
      <c r="AF44" s="3"/>
      <c r="AG44" s="3"/>
      <c r="AH44" s="3"/>
    </row>
    <row r="45" spans="2:34" s="252" customFormat="1" hidden="1" outlineLevel="1" x14ac:dyDescent="0.25">
      <c r="B45" s="251"/>
      <c r="C45" s="37"/>
      <c r="D45" s="37"/>
      <c r="E45" s="39"/>
      <c r="F45" s="39"/>
      <c r="G45" s="39"/>
      <c r="I45" s="33"/>
      <c r="M45" s="250"/>
      <c r="N45" s="250"/>
      <c r="O45" s="250"/>
      <c r="P45" s="250"/>
      <c r="Q45" s="250"/>
      <c r="R45" s="4"/>
      <c r="AC45" s="3"/>
      <c r="AD45" s="3"/>
      <c r="AE45" s="3"/>
      <c r="AF45" s="3"/>
      <c r="AG45" s="3"/>
      <c r="AH45" s="3"/>
    </row>
    <row r="46" spans="2:34" s="252" customFormat="1" hidden="1" outlineLevel="1" x14ac:dyDescent="0.25">
      <c r="B46" s="251"/>
      <c r="C46" s="37"/>
      <c r="D46" s="37"/>
      <c r="E46" s="39"/>
      <c r="F46" s="39"/>
      <c r="G46" s="39"/>
      <c r="I46" s="33"/>
      <c r="M46" s="250"/>
      <c r="N46" s="250"/>
      <c r="O46" s="250"/>
      <c r="P46" s="250"/>
      <c r="Q46" s="250"/>
      <c r="R46" s="4"/>
      <c r="AC46" s="3"/>
      <c r="AD46" s="3"/>
      <c r="AE46" s="3"/>
      <c r="AF46" s="3"/>
      <c r="AG46" s="3"/>
      <c r="AH46" s="3"/>
    </row>
    <row r="47" spans="2:34" s="252" customFormat="1" hidden="1" outlineLevel="1" x14ac:dyDescent="0.25">
      <c r="B47" s="251"/>
      <c r="C47" s="37"/>
      <c r="D47" s="37"/>
      <c r="E47" s="39"/>
      <c r="F47" s="39"/>
      <c r="G47" s="39"/>
      <c r="I47" s="33"/>
      <c r="M47" s="250"/>
      <c r="N47" s="250"/>
      <c r="O47" s="250"/>
      <c r="P47" s="250"/>
      <c r="Q47" s="250"/>
      <c r="R47" s="4"/>
      <c r="AC47" s="3"/>
      <c r="AD47" s="3"/>
      <c r="AE47" s="3"/>
      <c r="AF47" s="3"/>
      <c r="AG47" s="3"/>
      <c r="AH47" s="3"/>
    </row>
    <row r="48" spans="2:34" s="252" customFormat="1" hidden="1" outlineLevel="1" x14ac:dyDescent="0.25">
      <c r="B48" s="251"/>
      <c r="C48" s="37"/>
      <c r="D48" s="37"/>
      <c r="E48" s="39"/>
      <c r="F48" s="39"/>
      <c r="G48" s="39"/>
      <c r="I48" s="33"/>
      <c r="M48" s="250"/>
      <c r="N48" s="250"/>
      <c r="O48" s="250"/>
      <c r="P48" s="250"/>
      <c r="Q48" s="250"/>
      <c r="R48" s="4"/>
      <c r="AC48" s="3"/>
      <c r="AD48" s="3"/>
      <c r="AE48" s="3"/>
      <c r="AF48" s="3"/>
      <c r="AG48" s="3"/>
      <c r="AH48" s="3"/>
    </row>
    <row r="49" spans="2:34" s="252" customFormat="1" hidden="1" outlineLevel="1" x14ac:dyDescent="0.25">
      <c r="B49" s="251"/>
      <c r="C49" s="37"/>
      <c r="D49" s="37"/>
      <c r="E49" s="39"/>
      <c r="F49" s="39"/>
      <c r="G49" s="39"/>
      <c r="I49" s="33"/>
      <c r="M49" s="250"/>
      <c r="N49" s="250"/>
      <c r="O49" s="250"/>
      <c r="P49" s="250"/>
      <c r="Q49" s="250"/>
      <c r="R49" s="4"/>
      <c r="AC49" s="3"/>
      <c r="AD49" s="3"/>
      <c r="AE49" s="3"/>
      <c r="AF49" s="3"/>
      <c r="AG49" s="3"/>
      <c r="AH49" s="3"/>
    </row>
    <row r="50" spans="2:34" s="252" customFormat="1" hidden="1" outlineLevel="1" x14ac:dyDescent="0.25">
      <c r="B50" s="251"/>
      <c r="C50" s="37"/>
      <c r="D50" s="37"/>
      <c r="E50" s="39"/>
      <c r="F50" s="39"/>
      <c r="G50" s="39"/>
      <c r="I50" s="33"/>
      <c r="M50" s="250"/>
      <c r="N50" s="250"/>
      <c r="O50" s="250"/>
      <c r="P50" s="250"/>
      <c r="Q50" s="250"/>
      <c r="R50" s="4"/>
      <c r="AC50" s="3"/>
      <c r="AD50" s="3"/>
      <c r="AE50" s="3"/>
      <c r="AF50" s="3"/>
      <c r="AG50" s="3"/>
      <c r="AH50" s="3"/>
    </row>
    <row r="51" spans="2:34" s="252" customFormat="1" hidden="1" outlineLevel="1" x14ac:dyDescent="0.25">
      <c r="B51" s="251"/>
      <c r="C51" s="37"/>
      <c r="D51" s="37"/>
      <c r="E51" s="39"/>
      <c r="F51" s="39"/>
      <c r="G51" s="39"/>
      <c r="I51" s="33"/>
      <c r="M51" s="250"/>
      <c r="N51" s="250"/>
      <c r="O51" s="250"/>
      <c r="P51" s="250"/>
      <c r="Q51" s="250"/>
      <c r="R51" s="4"/>
      <c r="AC51" s="3"/>
      <c r="AD51" s="3"/>
      <c r="AE51" s="3"/>
      <c r="AF51" s="3"/>
      <c r="AG51" s="3"/>
      <c r="AH51" s="3"/>
    </row>
    <row r="52" spans="2:34" s="252" customFormat="1" hidden="1" outlineLevel="1" x14ac:dyDescent="0.25">
      <c r="B52" s="251"/>
      <c r="C52" s="37"/>
      <c r="D52" s="37"/>
      <c r="E52" s="39"/>
      <c r="F52" s="39"/>
      <c r="G52" s="39"/>
      <c r="I52" s="33"/>
      <c r="M52" s="250"/>
      <c r="N52" s="250"/>
      <c r="O52" s="250"/>
      <c r="P52" s="250"/>
      <c r="Q52" s="250"/>
      <c r="R52" s="4"/>
      <c r="AC52" s="3"/>
      <c r="AD52" s="3"/>
      <c r="AE52" s="3"/>
      <c r="AF52" s="3"/>
      <c r="AG52" s="3"/>
      <c r="AH52" s="3"/>
    </row>
    <row r="53" spans="2:34" s="252" customFormat="1" hidden="1" outlineLevel="1" x14ac:dyDescent="0.25">
      <c r="B53" s="251"/>
      <c r="C53" s="37"/>
      <c r="D53" s="37"/>
      <c r="E53" s="39"/>
      <c r="F53" s="39"/>
      <c r="G53" s="39"/>
      <c r="I53" s="33"/>
      <c r="M53" s="250"/>
      <c r="N53" s="250"/>
      <c r="O53" s="250"/>
      <c r="P53" s="250"/>
      <c r="Q53" s="250"/>
      <c r="R53" s="4"/>
      <c r="AC53" s="3"/>
      <c r="AD53" s="3"/>
      <c r="AE53" s="3"/>
      <c r="AF53" s="3"/>
      <c r="AG53" s="3"/>
      <c r="AH53" s="3"/>
    </row>
    <row r="54" spans="2:34" s="252" customFormat="1" hidden="1" outlineLevel="1" x14ac:dyDescent="0.25">
      <c r="B54" s="251"/>
      <c r="C54" s="37"/>
      <c r="D54" s="37"/>
      <c r="E54" s="39"/>
      <c r="F54" s="39"/>
      <c r="G54" s="39"/>
      <c r="I54" s="33"/>
      <c r="M54" s="250"/>
      <c r="N54" s="250"/>
      <c r="O54" s="250"/>
      <c r="P54" s="250"/>
      <c r="Q54" s="250"/>
      <c r="R54" s="4"/>
      <c r="AC54" s="3"/>
      <c r="AD54" s="3"/>
      <c r="AE54" s="3"/>
      <c r="AF54" s="3"/>
      <c r="AG54" s="3"/>
      <c r="AH54" s="3"/>
    </row>
    <row r="55" spans="2:34" s="252" customFormat="1" hidden="1" outlineLevel="1" x14ac:dyDescent="0.25">
      <c r="B55" s="251"/>
      <c r="C55" s="1395" t="s">
        <v>60</v>
      </c>
      <c r="D55" s="1395"/>
      <c r="E55" s="39"/>
      <c r="F55" s="39"/>
      <c r="G55" s="39"/>
      <c r="I55" s="33"/>
      <c r="M55" s="250"/>
      <c r="N55" s="250"/>
      <c r="O55" s="250"/>
      <c r="P55" s="250"/>
      <c r="Q55" s="250"/>
      <c r="R55" s="4"/>
      <c r="AC55" s="3"/>
      <c r="AD55" s="3"/>
      <c r="AE55" s="3"/>
      <c r="AF55" s="3"/>
      <c r="AG55" s="3"/>
      <c r="AH55" s="3"/>
    </row>
    <row r="56" spans="2:34" s="252" customFormat="1" hidden="1" outlineLevel="1" x14ac:dyDescent="0.25">
      <c r="B56" s="251"/>
      <c r="C56" s="37"/>
      <c r="D56" s="37"/>
      <c r="E56" s="39"/>
      <c r="F56" s="39"/>
      <c r="G56" s="39"/>
      <c r="I56" s="33"/>
      <c r="M56" s="250"/>
      <c r="N56" s="250"/>
      <c r="O56" s="250"/>
      <c r="P56" s="250"/>
      <c r="Q56" s="250"/>
      <c r="R56" s="4"/>
      <c r="AC56" s="3"/>
      <c r="AD56" s="3"/>
      <c r="AE56" s="3"/>
      <c r="AF56" s="3"/>
      <c r="AG56" s="3"/>
      <c r="AH56" s="3"/>
    </row>
    <row r="57" spans="2:34" s="252" customFormat="1" hidden="1" outlineLevel="1" x14ac:dyDescent="0.25">
      <c r="B57" s="251"/>
      <c r="C57" s="37" t="s">
        <v>316</v>
      </c>
      <c r="D57" s="37"/>
      <c r="E57" s="39"/>
      <c r="F57" s="43"/>
      <c r="G57" s="42" t="s">
        <v>62</v>
      </c>
      <c r="I57" s="33"/>
      <c r="M57" s="250"/>
      <c r="N57" s="250"/>
      <c r="O57" s="250"/>
      <c r="P57" s="250"/>
      <c r="Q57" s="250"/>
      <c r="R57" s="4"/>
      <c r="AC57" s="3"/>
      <c r="AD57" s="3"/>
      <c r="AE57" s="3"/>
      <c r="AF57" s="3"/>
      <c r="AG57" s="3"/>
      <c r="AH57" s="3"/>
    </row>
    <row r="58" spans="2:34" s="252" customFormat="1" hidden="1" outlineLevel="1" x14ac:dyDescent="0.25">
      <c r="B58" s="251"/>
      <c r="C58" s="37"/>
      <c r="D58" s="37"/>
      <c r="E58" s="39"/>
      <c r="F58" s="39"/>
      <c r="G58" s="39"/>
      <c r="I58" s="33"/>
      <c r="M58" s="250"/>
      <c r="N58" s="250"/>
      <c r="O58" s="250"/>
      <c r="P58" s="250"/>
      <c r="Q58" s="250"/>
      <c r="R58" s="4"/>
      <c r="AC58" s="3"/>
      <c r="AD58" s="3"/>
      <c r="AE58" s="3"/>
      <c r="AF58" s="3"/>
      <c r="AG58" s="3"/>
      <c r="AH58" s="3"/>
    </row>
    <row r="59" spans="2:34" s="252" customFormat="1" hidden="1" outlineLevel="1" x14ac:dyDescent="0.25">
      <c r="B59" s="251"/>
      <c r="C59" s="42" t="s">
        <v>61</v>
      </c>
      <c r="D59" s="37"/>
      <c r="E59" s="42"/>
      <c r="F59" s="43"/>
      <c r="G59" s="42" t="s">
        <v>62</v>
      </c>
      <c r="I59" s="33"/>
      <c r="M59" s="250"/>
      <c r="N59" s="250"/>
      <c r="O59" s="250"/>
      <c r="P59" s="250"/>
      <c r="Q59" s="250"/>
      <c r="R59" s="4"/>
      <c r="AC59" s="3"/>
      <c r="AD59" s="3"/>
      <c r="AE59" s="3"/>
      <c r="AF59" s="3"/>
      <c r="AG59" s="3"/>
      <c r="AH59" s="3"/>
    </row>
    <row r="60" spans="2:34" s="252" customFormat="1" hidden="1" outlineLevel="1" x14ac:dyDescent="0.25">
      <c r="B60" s="251"/>
      <c r="C60" s="37"/>
      <c r="D60" s="37"/>
      <c r="E60" s="39"/>
      <c r="F60" s="39"/>
      <c r="G60" s="39"/>
      <c r="I60" s="33"/>
      <c r="M60" s="250"/>
      <c r="N60" s="250"/>
      <c r="O60" s="250"/>
      <c r="P60" s="250"/>
      <c r="Q60" s="250"/>
      <c r="R60" s="4"/>
      <c r="AC60" s="3"/>
      <c r="AD60" s="3"/>
      <c r="AE60" s="3"/>
      <c r="AF60" s="3"/>
      <c r="AG60" s="3"/>
      <c r="AH60" s="3"/>
    </row>
    <row r="61" spans="2:34" s="252" customFormat="1" hidden="1" outlineLevel="1" x14ac:dyDescent="0.25">
      <c r="B61" s="251"/>
      <c r="C61" s="37"/>
      <c r="D61" s="37"/>
      <c r="E61" s="39"/>
      <c r="F61" s="39"/>
      <c r="G61" s="39"/>
      <c r="I61" s="33"/>
      <c r="M61" s="250"/>
      <c r="N61" s="250"/>
      <c r="O61" s="250"/>
      <c r="P61" s="250"/>
      <c r="Q61" s="250"/>
      <c r="R61" s="4"/>
      <c r="AC61" s="3"/>
      <c r="AD61" s="3"/>
      <c r="AE61" s="3"/>
      <c r="AF61" s="3"/>
      <c r="AG61" s="3"/>
      <c r="AH61" s="3"/>
    </row>
    <row r="62" spans="2:34" s="252" customFormat="1" hidden="1" outlineLevel="1" x14ac:dyDescent="0.25">
      <c r="B62" s="251"/>
      <c r="C62" s="37"/>
      <c r="D62" s="37"/>
      <c r="E62" s="39"/>
      <c r="F62" s="39"/>
      <c r="G62" s="39"/>
      <c r="I62" s="33"/>
      <c r="M62" s="250"/>
      <c r="N62" s="250"/>
      <c r="O62" s="250"/>
      <c r="P62" s="250"/>
      <c r="Q62" s="250"/>
      <c r="R62" s="4"/>
      <c r="AC62" s="3"/>
      <c r="AD62" s="3"/>
      <c r="AE62" s="3"/>
      <c r="AF62" s="3"/>
      <c r="AG62" s="3"/>
      <c r="AH62" s="3"/>
    </row>
    <row r="63" spans="2:34" s="252" customFormat="1" hidden="1" outlineLevel="1" x14ac:dyDescent="0.25">
      <c r="B63" s="251"/>
      <c r="C63" s="37"/>
      <c r="D63" s="37"/>
      <c r="E63" s="39"/>
      <c r="F63" s="39"/>
      <c r="G63" s="39"/>
      <c r="I63" s="33"/>
      <c r="M63" s="250"/>
      <c r="N63" s="250"/>
      <c r="O63" s="250"/>
      <c r="P63" s="250"/>
      <c r="Q63" s="250"/>
      <c r="R63" s="4"/>
      <c r="AC63" s="3"/>
      <c r="AD63" s="3"/>
      <c r="AE63" s="3"/>
      <c r="AF63" s="3"/>
      <c r="AG63" s="3"/>
      <c r="AH63" s="3"/>
    </row>
    <row r="64" spans="2:34" s="252" customFormat="1" hidden="1" outlineLevel="1" x14ac:dyDescent="0.25">
      <c r="B64" s="251"/>
      <c r="C64" s="37"/>
      <c r="D64" s="37"/>
      <c r="E64" s="39"/>
      <c r="F64" s="39"/>
      <c r="G64" s="39"/>
      <c r="I64" s="33"/>
      <c r="M64" s="250"/>
      <c r="N64" s="250"/>
      <c r="O64" s="250"/>
      <c r="P64" s="250"/>
      <c r="Q64" s="250"/>
      <c r="R64" s="4"/>
      <c r="AC64" s="3"/>
      <c r="AD64" s="3"/>
      <c r="AE64" s="3"/>
      <c r="AF64" s="3"/>
      <c r="AG64" s="3"/>
      <c r="AH64" s="3"/>
    </row>
    <row r="65" spans="2:34" s="252" customFormat="1" hidden="1" outlineLevel="1" x14ac:dyDescent="0.25">
      <c r="B65" s="251"/>
      <c r="C65" s="37"/>
      <c r="D65" s="37"/>
      <c r="E65" s="39"/>
      <c r="F65" s="39"/>
      <c r="G65" s="39"/>
      <c r="I65" s="33"/>
      <c r="M65" s="250"/>
      <c r="N65" s="250"/>
      <c r="O65" s="250"/>
      <c r="P65" s="250"/>
      <c r="Q65" s="250"/>
      <c r="R65" s="4"/>
      <c r="AC65" s="3"/>
      <c r="AD65" s="3"/>
      <c r="AE65" s="3"/>
      <c r="AF65" s="3"/>
      <c r="AG65" s="3"/>
      <c r="AH65" s="3"/>
    </row>
    <row r="66" spans="2:34" s="252" customFormat="1" hidden="1" outlineLevel="1" x14ac:dyDescent="0.25">
      <c r="B66" s="251"/>
      <c r="C66" s="37"/>
      <c r="D66" s="37"/>
      <c r="E66" s="39"/>
      <c r="F66" s="39"/>
      <c r="G66" s="39"/>
      <c r="I66" s="33"/>
      <c r="M66" s="250"/>
      <c r="N66" s="250"/>
      <c r="O66" s="250"/>
      <c r="P66" s="250"/>
      <c r="Q66" s="250"/>
      <c r="R66" s="4"/>
      <c r="AC66" s="3"/>
      <c r="AD66" s="3"/>
      <c r="AE66" s="3"/>
      <c r="AF66" s="3"/>
      <c r="AG66" s="3"/>
      <c r="AH66" s="3"/>
    </row>
    <row r="67" spans="2:34" s="252" customFormat="1" hidden="1" outlineLevel="1" x14ac:dyDescent="0.25">
      <c r="B67" s="251"/>
      <c r="C67" s="37"/>
      <c r="D67" s="37"/>
      <c r="E67" s="39"/>
      <c r="F67" s="39"/>
      <c r="G67" s="39"/>
      <c r="I67" s="33"/>
      <c r="M67" s="250"/>
      <c r="N67" s="250"/>
      <c r="O67" s="250"/>
      <c r="P67" s="250"/>
      <c r="Q67" s="250"/>
      <c r="R67" s="4"/>
      <c r="AC67" s="3"/>
      <c r="AD67" s="3"/>
      <c r="AE67" s="3"/>
      <c r="AF67" s="3"/>
      <c r="AG67" s="3"/>
      <c r="AH67" s="3"/>
    </row>
    <row r="68" spans="2:34" s="252" customFormat="1" hidden="1" outlineLevel="1" x14ac:dyDescent="0.25">
      <c r="B68" s="251"/>
      <c r="C68" s="37"/>
      <c r="D68" s="37"/>
      <c r="E68" s="39"/>
      <c r="F68" s="39"/>
      <c r="G68" s="39"/>
      <c r="I68" s="33"/>
      <c r="M68" s="250"/>
      <c r="N68" s="250"/>
      <c r="O68" s="250"/>
      <c r="P68" s="250"/>
      <c r="Q68" s="250"/>
      <c r="R68" s="4"/>
      <c r="AC68" s="3"/>
      <c r="AD68" s="3"/>
      <c r="AE68" s="3"/>
      <c r="AF68" s="3"/>
      <c r="AG68" s="3"/>
      <c r="AH68" s="3"/>
    </row>
    <row r="69" spans="2:34" s="252" customFormat="1" hidden="1" outlineLevel="1" x14ac:dyDescent="0.25">
      <c r="B69" s="251"/>
      <c r="C69" s="37"/>
      <c r="D69" s="37"/>
      <c r="E69" s="39"/>
      <c r="F69" s="39"/>
      <c r="G69" s="39"/>
      <c r="I69" s="33"/>
      <c r="M69" s="250"/>
      <c r="N69" s="250"/>
      <c r="O69" s="250"/>
      <c r="P69" s="250"/>
      <c r="Q69" s="250"/>
      <c r="R69" s="4"/>
      <c r="AC69" s="3"/>
      <c r="AD69" s="3"/>
      <c r="AE69" s="3"/>
      <c r="AF69" s="3"/>
      <c r="AG69" s="3"/>
      <c r="AH69" s="3"/>
    </row>
    <row r="70" spans="2:34" s="252" customFormat="1" hidden="1" outlineLevel="1" x14ac:dyDescent="0.25">
      <c r="B70" s="251"/>
      <c r="C70" s="37"/>
      <c r="D70" s="37"/>
      <c r="E70" s="39"/>
      <c r="F70" s="39"/>
      <c r="G70" s="39"/>
      <c r="I70" s="33"/>
      <c r="M70" s="250"/>
      <c r="N70" s="250"/>
      <c r="O70" s="250"/>
      <c r="P70" s="250"/>
      <c r="Q70" s="250"/>
      <c r="R70" s="4"/>
      <c r="AC70" s="3"/>
      <c r="AD70" s="3"/>
      <c r="AE70" s="3"/>
      <c r="AF70" s="3"/>
      <c r="AG70" s="3"/>
      <c r="AH70" s="3"/>
    </row>
    <row r="71" spans="2:34" s="252" customFormat="1" hidden="1" outlineLevel="1" x14ac:dyDescent="0.25">
      <c r="B71" s="251"/>
      <c r="C71" s="37"/>
      <c r="D71" s="37"/>
      <c r="E71" s="39"/>
      <c r="F71" s="39"/>
      <c r="G71" s="39"/>
      <c r="I71" s="33"/>
      <c r="M71" s="250"/>
      <c r="N71" s="250"/>
      <c r="O71" s="250"/>
      <c r="P71" s="250"/>
      <c r="Q71" s="250"/>
      <c r="R71" s="4"/>
      <c r="AC71" s="3"/>
      <c r="AD71" s="3"/>
      <c r="AE71" s="3"/>
      <c r="AF71" s="3"/>
      <c r="AG71" s="3"/>
      <c r="AH71" s="3"/>
    </row>
    <row r="72" spans="2:34" s="252" customFormat="1" hidden="1" outlineLevel="1" x14ac:dyDescent="0.25">
      <c r="B72" s="251"/>
      <c r="C72" s="37"/>
      <c r="D72" s="37"/>
      <c r="E72" s="39"/>
      <c r="F72" s="39"/>
      <c r="G72" s="39"/>
      <c r="I72" s="33"/>
      <c r="M72" s="250"/>
      <c r="N72" s="250"/>
      <c r="O72" s="250"/>
      <c r="P72" s="250"/>
      <c r="Q72" s="250"/>
      <c r="R72" s="4"/>
      <c r="AC72" s="3"/>
      <c r="AD72" s="3"/>
      <c r="AE72" s="3"/>
      <c r="AF72" s="3"/>
      <c r="AG72" s="3"/>
      <c r="AH72" s="3"/>
    </row>
    <row r="73" spans="2:34" hidden="1" outlineLevel="1" x14ac:dyDescent="0.25">
      <c r="B73" s="251"/>
      <c r="C73" s="37"/>
      <c r="D73" s="37"/>
      <c r="E73" s="39"/>
      <c r="F73" s="39"/>
      <c r="G73" s="39"/>
      <c r="H73" s="252"/>
      <c r="I73" s="33"/>
      <c r="J73" s="252"/>
      <c r="K73" s="252"/>
      <c r="L73" s="252"/>
      <c r="M73" s="250"/>
      <c r="N73" s="250"/>
      <c r="O73" s="250"/>
      <c r="P73" s="250"/>
      <c r="Q73" s="250"/>
      <c r="R73" s="4"/>
      <c r="S73" s="252"/>
      <c r="T73" s="252"/>
      <c r="U73" s="252"/>
      <c r="V73" s="252"/>
      <c r="W73" s="252"/>
      <c r="X73" s="252"/>
      <c r="Y73" s="252"/>
      <c r="Z73" s="252"/>
      <c r="AA73" s="252"/>
      <c r="AB73" s="252"/>
    </row>
    <row r="74" spans="2:34" hidden="1" outlineLevel="1" x14ac:dyDescent="0.25">
      <c r="B74" s="251"/>
      <c r="C74" s="37"/>
      <c r="D74" s="37"/>
      <c r="E74" s="39"/>
      <c r="F74" s="39"/>
      <c r="G74" s="39"/>
      <c r="H74" s="252"/>
      <c r="I74" s="33"/>
      <c r="J74" s="252"/>
      <c r="K74" s="252"/>
      <c r="L74" s="252"/>
      <c r="M74" s="250"/>
      <c r="N74" s="250"/>
      <c r="O74" s="250"/>
      <c r="P74" s="250"/>
      <c r="Q74" s="250"/>
      <c r="R74" s="4"/>
      <c r="S74" s="252"/>
      <c r="T74" s="252"/>
      <c r="U74" s="252"/>
      <c r="V74" s="252"/>
      <c r="W74" s="252"/>
      <c r="X74" s="252"/>
      <c r="Y74" s="252"/>
      <c r="Z74" s="252"/>
      <c r="AA74" s="252"/>
      <c r="AB74" s="252"/>
    </row>
    <row r="75" spans="2:34" hidden="1" outlineLevel="1" x14ac:dyDescent="0.25">
      <c r="B75" s="251"/>
      <c r="C75" s="37"/>
      <c r="D75" s="37"/>
      <c r="E75" s="39"/>
      <c r="F75" s="39"/>
      <c r="G75" s="39"/>
      <c r="H75" s="252"/>
      <c r="I75" s="33"/>
      <c r="J75" s="252"/>
      <c r="K75" s="252"/>
      <c r="L75" s="252"/>
      <c r="M75" s="250"/>
      <c r="N75" s="250"/>
      <c r="O75" s="250"/>
      <c r="P75" s="250"/>
      <c r="Q75" s="250"/>
      <c r="R75" s="4"/>
      <c r="S75" s="252"/>
      <c r="T75" s="252"/>
      <c r="U75" s="252"/>
      <c r="V75" s="252"/>
      <c r="W75" s="252"/>
      <c r="X75" s="252"/>
      <c r="Y75" s="252"/>
      <c r="Z75" s="252"/>
      <c r="AA75" s="252"/>
      <c r="AB75" s="252"/>
    </row>
    <row r="76" spans="2:34" hidden="1" outlineLevel="1" x14ac:dyDescent="0.25">
      <c r="B76" s="251"/>
      <c r="C76" s="252"/>
      <c r="D76" s="252"/>
      <c r="E76" s="250"/>
      <c r="F76" s="250"/>
      <c r="G76" s="250"/>
      <c r="H76" s="252"/>
      <c r="I76" s="33"/>
      <c r="J76" s="252"/>
      <c r="K76" s="252"/>
      <c r="L76" s="252"/>
      <c r="M76" s="250"/>
      <c r="N76" s="250"/>
      <c r="O76" s="250"/>
      <c r="P76" s="250"/>
      <c r="Q76" s="250"/>
      <c r="R76" s="4"/>
      <c r="S76" s="252"/>
      <c r="T76" s="252"/>
      <c r="U76" s="252"/>
      <c r="V76" s="252"/>
      <c r="W76" s="252"/>
      <c r="X76" s="252"/>
      <c r="Y76" s="252"/>
      <c r="Z76" s="252"/>
      <c r="AA76" s="252"/>
      <c r="AB76" s="252"/>
    </row>
    <row r="77" spans="2:34" hidden="1" outlineLevel="1" x14ac:dyDescent="0.25">
      <c r="B77" s="251"/>
      <c r="C77" s="252"/>
      <c r="D77" s="252"/>
      <c r="E77" s="250"/>
      <c r="F77" s="250"/>
      <c r="G77" s="250"/>
      <c r="H77" s="252"/>
      <c r="I77" s="33"/>
      <c r="J77" s="252"/>
      <c r="K77" s="252"/>
      <c r="L77" s="252"/>
      <c r="M77" s="250"/>
      <c r="N77" s="250"/>
      <c r="O77" s="250"/>
      <c r="P77" s="250"/>
      <c r="Q77" s="250"/>
      <c r="R77" s="4"/>
      <c r="S77" s="252"/>
      <c r="T77" s="252"/>
      <c r="U77" s="252"/>
      <c r="V77" s="252"/>
      <c r="W77" s="252"/>
      <c r="X77" s="252"/>
      <c r="Y77" s="252"/>
      <c r="Z77" s="252"/>
      <c r="AA77" s="252"/>
      <c r="AB77" s="252"/>
    </row>
    <row r="78" spans="2:34" hidden="1" outlineLevel="1" x14ac:dyDescent="0.25">
      <c r="B78" s="251"/>
      <c r="C78" s="252"/>
      <c r="D78" s="252"/>
      <c r="E78" s="252"/>
      <c r="F78" s="252"/>
      <c r="G78" s="252"/>
      <c r="H78" s="252"/>
      <c r="I78" s="33"/>
      <c r="J78" s="252"/>
      <c r="K78" s="252"/>
      <c r="L78" s="252"/>
      <c r="M78" s="250"/>
      <c r="N78" s="250"/>
      <c r="O78" s="250"/>
      <c r="P78" s="250"/>
      <c r="Q78" s="250"/>
      <c r="R78" s="4"/>
      <c r="S78" s="252"/>
      <c r="T78" s="252"/>
      <c r="U78" s="252"/>
      <c r="V78" s="252"/>
      <c r="W78" s="252"/>
      <c r="X78" s="252"/>
      <c r="Y78" s="252"/>
      <c r="Z78" s="252"/>
      <c r="AA78" s="252"/>
      <c r="AB78" s="252"/>
    </row>
    <row r="79" spans="2:34" hidden="1" outlineLevel="1" x14ac:dyDescent="0.25">
      <c r="B79" s="251"/>
      <c r="C79" s="252"/>
      <c r="D79" s="252"/>
      <c r="E79" s="252"/>
      <c r="F79" s="252"/>
      <c r="G79" s="252"/>
      <c r="H79" s="252"/>
      <c r="I79" s="33"/>
      <c r="J79" s="252"/>
      <c r="K79" s="252"/>
      <c r="L79" s="252"/>
      <c r="M79" s="250"/>
      <c r="N79" s="250"/>
      <c r="O79" s="250"/>
      <c r="P79" s="250"/>
      <c r="Q79" s="250"/>
      <c r="R79" s="4"/>
      <c r="S79" s="252"/>
      <c r="T79" s="252"/>
      <c r="U79" s="252"/>
      <c r="V79" s="252"/>
      <c r="W79" s="252"/>
      <c r="X79" s="252"/>
      <c r="Y79" s="252"/>
      <c r="Z79" s="252"/>
      <c r="AA79" s="252"/>
      <c r="AB79" s="252"/>
    </row>
    <row r="80" spans="2:34" collapsed="1" x14ac:dyDescent="0.25">
      <c r="B80" s="251"/>
      <c r="C80" s="252"/>
      <c r="D80" s="252"/>
      <c r="E80" s="252"/>
      <c r="F80" s="252"/>
      <c r="G80" s="252"/>
      <c r="H80" s="252"/>
      <c r="I80" s="33"/>
      <c r="J80" s="252"/>
      <c r="K80" s="252"/>
      <c r="L80" s="252"/>
      <c r="M80" s="250"/>
      <c r="N80" s="250"/>
      <c r="O80" s="250"/>
      <c r="P80" s="250"/>
      <c r="Q80" s="250"/>
      <c r="R80" s="4"/>
      <c r="S80" s="252"/>
      <c r="T80" s="252"/>
      <c r="U80" s="252"/>
      <c r="V80" s="252"/>
      <c r="W80" s="252"/>
      <c r="X80" s="252"/>
      <c r="Y80" s="252"/>
      <c r="Z80" s="252"/>
      <c r="AA80" s="252"/>
      <c r="AB80" s="252"/>
    </row>
    <row r="81" spans="1:31" ht="50.1" customHeight="1" x14ac:dyDescent="0.25">
      <c r="B81" s="1400" t="s">
        <v>371</v>
      </c>
      <c r="C81" s="1374"/>
      <c r="D81" s="1374"/>
      <c r="E81" s="1374"/>
      <c r="F81" s="1374"/>
      <c r="G81" s="1374"/>
      <c r="H81" s="1374"/>
      <c r="I81" s="1401"/>
    </row>
    <row r="82" spans="1:31" ht="18" outlineLevel="1" x14ac:dyDescent="0.35">
      <c r="A82" s="44" t="s">
        <v>304</v>
      </c>
      <c r="B82" s="45" t="s">
        <v>69</v>
      </c>
      <c r="C82" s="7"/>
      <c r="D82" s="7"/>
      <c r="E82" s="7"/>
      <c r="F82" s="7"/>
      <c r="G82" s="7"/>
      <c r="H82" s="7"/>
      <c r="I82" s="46"/>
      <c r="J82" s="7"/>
      <c r="K82" s="7"/>
      <c r="L82" s="7"/>
      <c r="M82" s="7"/>
      <c r="N82" s="7"/>
      <c r="O82" s="7"/>
      <c r="P82" s="7"/>
      <c r="Q82" s="7"/>
      <c r="R82" s="7"/>
      <c r="S82" s="7"/>
      <c r="T82" s="7"/>
      <c r="U82" s="7"/>
      <c r="V82" s="7"/>
      <c r="W82" s="7"/>
      <c r="X82" s="7"/>
      <c r="Y82" s="7"/>
      <c r="Z82" s="7"/>
      <c r="AA82" s="7"/>
      <c r="AB82" s="7"/>
      <c r="AC82" s="7"/>
      <c r="AD82" s="7"/>
      <c r="AE82" s="7"/>
    </row>
    <row r="83" spans="1:31" outlineLevel="1" x14ac:dyDescent="0.25">
      <c r="A83" s="251"/>
      <c r="B83" s="251"/>
      <c r="C83" s="252"/>
      <c r="D83" s="252"/>
      <c r="E83" s="252"/>
      <c r="F83" s="252"/>
      <c r="G83" s="252"/>
      <c r="H83" s="252"/>
      <c r="I83" s="33"/>
      <c r="J83" s="252"/>
      <c r="K83" s="252"/>
      <c r="L83" s="252"/>
      <c r="M83" s="252"/>
      <c r="N83" s="252"/>
      <c r="O83" s="252"/>
      <c r="P83" s="252"/>
      <c r="Q83" s="252"/>
      <c r="R83" s="252"/>
      <c r="S83" s="252"/>
      <c r="T83" s="252"/>
      <c r="U83" s="252"/>
      <c r="V83" s="252"/>
      <c r="W83" s="252"/>
      <c r="X83" s="252"/>
      <c r="Y83" s="252"/>
      <c r="Z83" s="252"/>
      <c r="AA83" s="252"/>
      <c r="AB83" s="252"/>
      <c r="AC83" s="252"/>
      <c r="AD83" s="252"/>
      <c r="AE83" s="252"/>
    </row>
    <row r="84" spans="1:31" outlineLevel="1" x14ac:dyDescent="0.25">
      <c r="A84" s="251"/>
      <c r="B84" s="251" t="s">
        <v>61</v>
      </c>
      <c r="C84" s="47">
        <f>E109</f>
        <v>29325</v>
      </c>
      <c r="D84" s="252" t="s">
        <v>70</v>
      </c>
      <c r="E84" s="20" t="s">
        <v>391</v>
      </c>
      <c r="F84" s="252"/>
      <c r="G84" s="252"/>
      <c r="H84" s="252"/>
      <c r="I84" s="33"/>
      <c r="J84" s="252"/>
      <c r="K84" s="252"/>
      <c r="L84" s="252"/>
      <c r="M84" s="252"/>
      <c r="N84" s="252"/>
      <c r="O84" s="252"/>
      <c r="P84" s="252"/>
      <c r="Q84" s="252"/>
      <c r="R84" s="252"/>
      <c r="S84" s="252"/>
      <c r="T84" s="252"/>
      <c r="U84" s="252"/>
      <c r="V84" s="252"/>
      <c r="W84" s="252"/>
      <c r="X84" s="252"/>
      <c r="Y84" s="252"/>
      <c r="Z84" s="252"/>
      <c r="AA84" s="252"/>
      <c r="AB84" s="252"/>
      <c r="AC84" s="252"/>
      <c r="AD84" s="252"/>
      <c r="AE84" s="252"/>
    </row>
    <row r="85" spans="1:31" ht="15.6" outlineLevel="1" x14ac:dyDescent="0.3">
      <c r="A85" s="251"/>
      <c r="B85" s="251" t="s">
        <v>71</v>
      </c>
      <c r="C85" s="252">
        <v>0.06</v>
      </c>
      <c r="D85" s="48"/>
      <c r="E85" s="252"/>
      <c r="F85" s="252"/>
      <c r="G85" s="252"/>
      <c r="H85" s="252"/>
      <c r="I85" s="33"/>
      <c r="J85" s="252"/>
      <c r="K85" s="252"/>
      <c r="L85" s="252"/>
      <c r="M85" s="252"/>
      <c r="N85" s="252"/>
      <c r="O85" s="252"/>
      <c r="P85" s="252"/>
      <c r="Q85" s="252"/>
      <c r="R85" s="252"/>
      <c r="S85" s="252"/>
      <c r="T85" s="252"/>
      <c r="U85" s="252"/>
      <c r="V85" s="252"/>
      <c r="W85" s="252"/>
      <c r="X85" s="252"/>
      <c r="Y85" s="252"/>
      <c r="Z85" s="252"/>
      <c r="AA85" s="252"/>
      <c r="AB85" s="252"/>
      <c r="AC85" s="252"/>
      <c r="AD85" s="252"/>
      <c r="AE85" s="252"/>
    </row>
    <row r="86" spans="1:31" ht="14.4" outlineLevel="1" x14ac:dyDescent="0.3">
      <c r="A86" s="251"/>
      <c r="B86" s="251" t="s">
        <v>72</v>
      </c>
      <c r="C86" s="252">
        <v>15</v>
      </c>
      <c r="D86" s="252" t="s">
        <v>73</v>
      </c>
      <c r="E86" s="8" t="s">
        <v>74</v>
      </c>
      <c r="F86" s="252"/>
      <c r="G86" s="252"/>
      <c r="H86" s="252"/>
      <c r="I86" s="33"/>
      <c r="J86" s="252"/>
      <c r="K86" s="252"/>
      <c r="L86" s="252"/>
      <c r="M86" s="252"/>
      <c r="N86" s="252"/>
      <c r="O86" s="252"/>
      <c r="P86" s="252"/>
      <c r="Q86" s="252"/>
      <c r="R86" s="252"/>
      <c r="S86" s="252"/>
      <c r="T86" s="252"/>
      <c r="U86" s="252"/>
      <c r="V86" s="252"/>
      <c r="W86" s="252"/>
      <c r="X86" s="252"/>
      <c r="Y86" s="252"/>
      <c r="Z86" s="252"/>
      <c r="AA86" s="252"/>
      <c r="AB86" s="252"/>
      <c r="AC86" s="252"/>
      <c r="AD86" s="252"/>
      <c r="AE86" s="252"/>
    </row>
    <row r="87" spans="1:31" outlineLevel="1" x14ac:dyDescent="0.25">
      <c r="A87" s="251"/>
      <c r="B87" s="251" t="s">
        <v>75</v>
      </c>
      <c r="C87" s="47">
        <v>152000</v>
      </c>
      <c r="D87" s="252" t="s">
        <v>76</v>
      </c>
      <c r="E87" s="252"/>
      <c r="F87" s="252"/>
      <c r="G87" s="252"/>
      <c r="H87" s="252"/>
      <c r="I87" s="33"/>
      <c r="J87" s="252"/>
      <c r="K87" s="252"/>
      <c r="L87" s="252"/>
      <c r="M87" s="252"/>
      <c r="N87" s="252"/>
      <c r="O87" s="252"/>
      <c r="P87" s="252"/>
      <c r="Q87" s="252"/>
      <c r="R87" s="252"/>
      <c r="S87" s="252"/>
      <c r="T87" s="252"/>
      <c r="U87" s="252"/>
      <c r="V87" s="252"/>
      <c r="W87" s="252"/>
      <c r="X87" s="252"/>
      <c r="Y87" s="252"/>
      <c r="Z87" s="252"/>
      <c r="AA87" s="252"/>
      <c r="AB87" s="252"/>
      <c r="AC87" s="252"/>
      <c r="AD87" s="252"/>
      <c r="AE87" s="252"/>
    </row>
    <row r="88" spans="1:31" outlineLevel="1" x14ac:dyDescent="0.25">
      <c r="A88" s="251"/>
      <c r="B88" s="251"/>
      <c r="C88" s="252"/>
      <c r="D88" s="252"/>
      <c r="E88" s="252"/>
      <c r="F88" s="252"/>
      <c r="G88" s="252"/>
      <c r="H88" s="252"/>
      <c r="I88" s="33"/>
      <c r="J88" s="252"/>
      <c r="K88" s="252"/>
      <c r="L88" s="252"/>
      <c r="M88" s="252"/>
      <c r="N88" s="252"/>
      <c r="O88" s="252"/>
      <c r="P88" s="252"/>
      <c r="Q88" s="252"/>
      <c r="R88" s="252"/>
      <c r="S88" s="252"/>
      <c r="T88" s="252"/>
      <c r="U88" s="252"/>
      <c r="V88" s="252"/>
      <c r="W88" s="252"/>
      <c r="X88" s="252"/>
      <c r="Y88" s="252"/>
      <c r="Z88" s="252"/>
      <c r="AA88" s="252"/>
      <c r="AB88" s="252"/>
      <c r="AC88" s="252"/>
      <c r="AD88" s="252"/>
      <c r="AE88" s="252"/>
    </row>
    <row r="89" spans="1:31" outlineLevel="1" x14ac:dyDescent="0.25">
      <c r="A89" s="251"/>
      <c r="B89" s="251" t="s">
        <v>77</v>
      </c>
      <c r="C89" s="47">
        <f>(C84*(1-POWER(1+C85,-C86)))/C85-C87</f>
        <v>132811.70156550466</v>
      </c>
      <c r="D89" s="252" t="s">
        <v>76</v>
      </c>
      <c r="E89" s="252"/>
      <c r="F89" s="252"/>
      <c r="G89" s="252"/>
      <c r="H89" s="252"/>
      <c r="I89" s="33"/>
      <c r="J89" s="252"/>
      <c r="K89" s="252"/>
      <c r="L89" s="252"/>
      <c r="M89" s="252"/>
      <c r="N89" s="252"/>
      <c r="O89" s="252"/>
      <c r="P89" s="252"/>
      <c r="Q89" s="252"/>
      <c r="R89" s="252"/>
      <c r="S89" s="252"/>
      <c r="T89" s="252"/>
      <c r="U89" s="252"/>
      <c r="V89" s="252"/>
      <c r="W89" s="252"/>
      <c r="X89" s="252"/>
      <c r="Y89" s="252"/>
      <c r="Z89" s="252"/>
      <c r="AA89" s="252"/>
      <c r="AB89" s="252"/>
      <c r="AC89" s="252"/>
      <c r="AD89" s="252"/>
      <c r="AE89" s="252"/>
    </row>
    <row r="90" spans="1:31" outlineLevel="1" x14ac:dyDescent="0.25">
      <c r="A90" s="251"/>
      <c r="B90" s="251"/>
      <c r="C90" s="252"/>
      <c r="D90" s="252"/>
      <c r="E90" s="252"/>
      <c r="F90" s="252"/>
      <c r="G90" s="252"/>
      <c r="H90" s="252"/>
      <c r="I90" s="33"/>
      <c r="J90" s="252"/>
      <c r="K90" s="252"/>
      <c r="L90" s="252"/>
      <c r="M90" s="252"/>
      <c r="N90" s="252"/>
      <c r="O90" s="252"/>
      <c r="P90" s="252"/>
      <c r="Q90" s="252"/>
      <c r="R90" s="252"/>
      <c r="S90" s="252"/>
      <c r="T90" s="252"/>
      <c r="U90" s="252"/>
      <c r="V90" s="252"/>
      <c r="W90" s="252"/>
      <c r="X90" s="252"/>
      <c r="Y90" s="252"/>
      <c r="Z90" s="252"/>
      <c r="AA90" s="252"/>
      <c r="AB90" s="252"/>
      <c r="AC90" s="252"/>
      <c r="AD90" s="252"/>
      <c r="AE90" s="252"/>
    </row>
    <row r="91" spans="1:31" outlineLevel="1" x14ac:dyDescent="0.25">
      <c r="A91" s="251"/>
      <c r="B91" s="251" t="s">
        <v>78</v>
      </c>
      <c r="C91" s="49">
        <f>LN(1/(1-(C87*C85/C84)))/LN(1+C85)</f>
        <v>6.3929513698202607</v>
      </c>
      <c r="D91" s="252" t="s">
        <v>73</v>
      </c>
      <c r="E91" s="252"/>
      <c r="F91" s="252"/>
      <c r="G91" s="252"/>
      <c r="H91" s="252"/>
      <c r="I91" s="33"/>
      <c r="J91" s="252"/>
      <c r="K91" s="252"/>
      <c r="L91" s="252"/>
      <c r="M91" s="252"/>
      <c r="N91" s="252"/>
      <c r="O91" s="252"/>
      <c r="P91" s="252"/>
      <c r="Q91" s="252"/>
      <c r="R91" s="252"/>
      <c r="S91" s="252"/>
      <c r="T91" s="252"/>
      <c r="U91" s="252"/>
      <c r="V91" s="252"/>
      <c r="W91" s="252"/>
      <c r="X91" s="252"/>
      <c r="Y91" s="252"/>
      <c r="Z91" s="252"/>
      <c r="AA91" s="252"/>
      <c r="AB91" s="252"/>
      <c r="AC91" s="252"/>
      <c r="AD91" s="252"/>
      <c r="AE91" s="252"/>
    </row>
    <row r="92" spans="1:31" outlineLevel="1" x14ac:dyDescent="0.25">
      <c r="A92" s="251"/>
      <c r="B92" s="251"/>
      <c r="C92" s="252"/>
      <c r="D92" s="252"/>
      <c r="E92" s="252"/>
      <c r="F92" s="252"/>
      <c r="G92" s="252"/>
      <c r="H92" s="252"/>
      <c r="I92" s="33"/>
      <c r="J92" s="252"/>
      <c r="K92" s="252"/>
      <c r="L92" s="252"/>
      <c r="M92" s="252"/>
      <c r="N92" s="252"/>
      <c r="O92" s="252"/>
      <c r="P92" s="252"/>
      <c r="Q92" s="252"/>
      <c r="R92" s="252"/>
      <c r="S92" s="252"/>
      <c r="T92" s="252"/>
      <c r="U92" s="252"/>
      <c r="V92" s="252"/>
      <c r="W92" s="252"/>
      <c r="X92" s="252"/>
      <c r="Y92" s="252"/>
      <c r="Z92" s="252"/>
      <c r="AA92" s="252"/>
      <c r="AB92" s="252"/>
      <c r="AC92" s="252"/>
      <c r="AD92" s="252"/>
      <c r="AE92" s="252"/>
    </row>
    <row r="93" spans="1:31" outlineLevel="1" x14ac:dyDescent="0.25">
      <c r="A93" s="251"/>
      <c r="B93" s="251" t="s">
        <v>79</v>
      </c>
      <c r="C93" s="252">
        <v>0.05</v>
      </c>
      <c r="D93" s="252">
        <v>0.1</v>
      </c>
      <c r="E93" s="252">
        <v>0.15</v>
      </c>
      <c r="F93" s="252">
        <v>0.2</v>
      </c>
      <c r="G93" s="252">
        <v>0.23499999999999999</v>
      </c>
      <c r="H93" s="252">
        <v>0.28000000000000003</v>
      </c>
      <c r="I93" s="33">
        <v>0.35</v>
      </c>
      <c r="J93" s="252">
        <v>0.37</v>
      </c>
      <c r="K93" s="252">
        <v>0.45</v>
      </c>
      <c r="L93" s="252">
        <v>0.46300000000000002</v>
      </c>
      <c r="M93" s="252">
        <v>0.55000000000000004</v>
      </c>
      <c r="N93" s="252">
        <v>0.6</v>
      </c>
      <c r="O93" s="252">
        <v>0.65</v>
      </c>
      <c r="P93" s="252">
        <v>0.7</v>
      </c>
      <c r="Q93" s="252">
        <v>0.75</v>
      </c>
      <c r="R93" s="252">
        <v>0.8</v>
      </c>
      <c r="S93" s="252">
        <v>0.85</v>
      </c>
      <c r="T93" s="252">
        <v>0.9</v>
      </c>
      <c r="U93" s="252">
        <v>0.95</v>
      </c>
      <c r="V93" s="252">
        <v>1</v>
      </c>
      <c r="W93" s="252">
        <v>1.1000000000000001</v>
      </c>
      <c r="X93" s="252">
        <v>1.1499999999999999</v>
      </c>
      <c r="Y93" s="252">
        <v>1.2</v>
      </c>
      <c r="Z93" s="252">
        <v>1.25</v>
      </c>
      <c r="AA93" s="252">
        <v>1.3</v>
      </c>
      <c r="AB93" s="252">
        <v>1.35</v>
      </c>
      <c r="AC93" s="252">
        <v>1.4</v>
      </c>
      <c r="AD93" s="252">
        <v>1.45</v>
      </c>
      <c r="AE93" s="252">
        <v>1.5</v>
      </c>
    </row>
    <row r="94" spans="1:31" outlineLevel="1" x14ac:dyDescent="0.25">
      <c r="A94" s="251"/>
      <c r="B94" s="251" t="s">
        <v>80</v>
      </c>
      <c r="C94" s="252">
        <f>(C84*(1-POWER(1+C93,-C86)))/C93-C87</f>
        <v>152383.47196964594</v>
      </c>
      <c r="D94" s="252">
        <f>(C84*(1-POWER(1+D93,-C86)))/D93-C87</f>
        <v>71048.28152249282</v>
      </c>
      <c r="E94" s="252">
        <f>(C84*(1-POWER(1+E93,-C86)))/E93-C87</f>
        <v>19474.128142356727</v>
      </c>
      <c r="F94" s="252">
        <f>(C84*(1-POWER(1+F93,-C86)))/F93-C87</f>
        <v>-14891.764761454979</v>
      </c>
      <c r="G94" s="252">
        <f>(C84*(1-POWER(1+G93,-C86)))/G93-C87</f>
        <v>-32474.947107863249</v>
      </c>
      <c r="H94" s="252">
        <f>(C84*(1-POWER(1+H93,-C86)))/H93-C87</f>
        <v>-49849.703799732844</v>
      </c>
      <c r="I94" s="33">
        <f>(C84*(1-POWER(1+I93,-C86)))/I93-C87</f>
        <v>-69143.601788249871</v>
      </c>
      <c r="J94" s="252">
        <f>(C84*(1-POWER(1+J93,-C86)))/J93-C87</f>
        <v>-73448.306023787591</v>
      </c>
      <c r="K94" s="252">
        <f>(C84*(1-POWER(1+K93,-C86)))/K93-C87</f>
        <v>-87080.793598231088</v>
      </c>
      <c r="L94" s="252">
        <f>(C84*(1-POWER(1+L93,-C86)))/L93-C87</f>
        <v>-88873.440990147326</v>
      </c>
      <c r="M94" s="252">
        <f>(C84*(1-POWER(1+M93,-C86)))/M93-C87</f>
        <v>-98756.274208877483</v>
      </c>
      <c r="N94" s="252">
        <f>(C84*(1-POWER(1+N93,-C86)))/N93-C87</f>
        <v>-103167.39230494418</v>
      </c>
      <c r="O94" s="252">
        <f>(C84*(1-POWER(1+O93,-C86)))/O93-C87</f>
        <v>-106909.27949758523</v>
      </c>
      <c r="P94" s="252">
        <f>(C84*(1-POWER(1+P93,-C86)))/P93-C87</f>
        <v>-110121.77830983067</v>
      </c>
      <c r="Q94" s="252">
        <f>(C84*(1-POWER(1+Q93,-C86)))/Q93-C87</f>
        <v>-112908.8431303587</v>
      </c>
      <c r="R94" s="252">
        <f>(C84*(1-POWER(1+R93,-C86)))/R93-C87</f>
        <v>-115349.18325961524</v>
      </c>
      <c r="S94" s="252">
        <f>(C84*(1-POWER(1+S93,-C86)))/S93-C87</f>
        <v>-117503.39033933997</v>
      </c>
      <c r="T94" s="252">
        <f>(C84*(1-POWER(1+T93,-C86)))/T93-C87</f>
        <v>-119418.812971962</v>
      </c>
      <c r="U94" s="252">
        <f>(C84*(1-POWER(1+U93,-C86)))/U93-C87</f>
        <v>-121132.95614175881</v>
      </c>
      <c r="V94" s="252">
        <f>(C84*(1-POWER(1+V93,-C86)))/V93-C87</f>
        <v>-122675.89492797852</v>
      </c>
      <c r="W94" s="252">
        <f>(C84*(1-POWER(1+W93,-C86)))/W93-C87</f>
        <v>-125341.30043241748</v>
      </c>
      <c r="X94" s="252">
        <f>(C84*(1-POWER(1+X93,-C86)))/X93-C87</f>
        <v>-126500.263004562</v>
      </c>
      <c r="Y94" s="252">
        <f>(C84*(1-POWER(1+Y93,-C86)))/Y93-C87</f>
        <v>-127562.67853220235</v>
      </c>
      <c r="Z94" s="252">
        <f>(C84*(1-POWER(1+Z93,-C86)))/Z93-C87</f>
        <v>-128540.12234612989</v>
      </c>
      <c r="AA94" s="252">
        <f>(C84*(1-POWER(1+AA93,-C86)))/AA93-C87</f>
        <v>-129442.39229362555</v>
      </c>
      <c r="AB94" s="252">
        <f>(C84*(1-POWER(1+AB93,-C86)))/AB93-C87</f>
        <v>-130277.83678243859</v>
      </c>
      <c r="AC94" s="252">
        <f>(C84*(1-POWER(1+AC93,-C86)))/AC93-C87</f>
        <v>-131053.61291837315</v>
      </c>
      <c r="AD94" s="252">
        <f>(C84*(1-POWER(1+AD93,-C86)))/AD93-C87</f>
        <v>-131775.89147109279</v>
      </c>
      <c r="AE94" s="252">
        <f>(C84*(1-POWER(1+AE93,-C86)))/AE93-C87</f>
        <v>-132450.02099165265</v>
      </c>
    </row>
    <row r="95" spans="1:31" outlineLevel="1" x14ac:dyDescent="0.25">
      <c r="A95" s="251"/>
      <c r="B95" s="251"/>
      <c r="C95" s="252"/>
      <c r="D95" s="252"/>
      <c r="E95" s="252"/>
      <c r="F95" s="252"/>
      <c r="G95" s="252"/>
      <c r="H95" s="252"/>
      <c r="I95" s="33"/>
      <c r="J95" s="252"/>
      <c r="K95" s="252"/>
      <c r="L95" s="252"/>
      <c r="M95" s="252"/>
      <c r="N95" s="252"/>
      <c r="O95" s="252"/>
      <c r="P95" s="252"/>
      <c r="Q95" s="252"/>
      <c r="R95" s="252"/>
      <c r="S95" s="252"/>
      <c r="T95" s="252"/>
      <c r="U95" s="252"/>
      <c r="V95" s="252"/>
      <c r="W95" s="252"/>
      <c r="X95" s="252"/>
      <c r="Y95" s="252"/>
      <c r="Z95" s="252"/>
      <c r="AA95" s="252"/>
      <c r="AB95" s="252"/>
      <c r="AC95" s="252"/>
      <c r="AD95" s="252"/>
      <c r="AE95" s="252"/>
    </row>
    <row r="96" spans="1:31" outlineLevel="1" x14ac:dyDescent="0.25">
      <c r="A96" s="251"/>
      <c r="B96" s="251"/>
      <c r="C96" s="252"/>
      <c r="D96" s="252"/>
      <c r="E96" s="252"/>
      <c r="F96" s="252"/>
      <c r="G96" s="252"/>
      <c r="H96" s="252"/>
      <c r="I96" s="33"/>
      <c r="J96" s="252"/>
      <c r="K96" s="252"/>
      <c r="L96" s="252"/>
      <c r="M96" s="252"/>
      <c r="N96" s="252"/>
      <c r="O96" s="252"/>
      <c r="P96" s="252"/>
      <c r="Q96" s="252"/>
      <c r="R96" s="252"/>
      <c r="S96" s="252"/>
      <c r="T96" s="252"/>
      <c r="U96" s="252"/>
      <c r="V96" s="252"/>
      <c r="W96" s="252"/>
      <c r="X96" s="252"/>
      <c r="Y96" s="252"/>
      <c r="Z96" s="252"/>
      <c r="AA96" s="252"/>
      <c r="AB96" s="252"/>
      <c r="AC96" s="252"/>
      <c r="AD96" s="252"/>
      <c r="AE96" s="252"/>
    </row>
    <row r="97" spans="1:36" outlineLevel="1" x14ac:dyDescent="0.25">
      <c r="A97" s="251"/>
      <c r="B97" s="251"/>
      <c r="C97" s="252"/>
      <c r="D97" s="252"/>
      <c r="E97" s="252"/>
      <c r="F97" s="252"/>
      <c r="G97" s="252"/>
      <c r="H97" s="252"/>
      <c r="I97" s="33"/>
      <c r="J97" s="252"/>
      <c r="K97" s="252"/>
      <c r="L97" s="252"/>
      <c r="M97" s="252"/>
      <c r="N97" s="252"/>
      <c r="O97" s="252"/>
      <c r="P97" s="252"/>
      <c r="Q97" s="252"/>
      <c r="R97" s="252"/>
      <c r="S97" s="252"/>
      <c r="T97" s="252"/>
      <c r="U97" s="252"/>
      <c r="V97" s="252"/>
      <c r="W97" s="252"/>
      <c r="X97" s="252"/>
      <c r="Y97" s="252"/>
      <c r="Z97" s="252"/>
      <c r="AA97" s="252"/>
      <c r="AB97" s="252"/>
      <c r="AC97" s="252"/>
      <c r="AD97" s="252"/>
      <c r="AE97" s="252"/>
    </row>
    <row r="98" spans="1:36" outlineLevel="1" x14ac:dyDescent="0.25">
      <c r="A98" s="251"/>
      <c r="B98" s="251" t="s">
        <v>81</v>
      </c>
      <c r="C98" s="252"/>
      <c r="D98" s="252"/>
      <c r="E98" s="252"/>
      <c r="F98" s="252"/>
      <c r="G98" s="252"/>
      <c r="H98" s="252"/>
      <c r="I98" s="33"/>
      <c r="J98" s="252"/>
      <c r="K98" s="252"/>
      <c r="L98" s="252"/>
      <c r="M98" s="252"/>
      <c r="N98" s="252"/>
      <c r="O98" s="252"/>
      <c r="P98" s="252"/>
      <c r="Q98" s="252"/>
      <c r="R98" s="252"/>
      <c r="S98" s="252"/>
      <c r="T98" s="252"/>
      <c r="U98" s="252"/>
      <c r="V98" s="252"/>
      <c r="W98" s="252"/>
      <c r="X98" s="252"/>
      <c r="Y98" s="252"/>
      <c r="Z98" s="252"/>
      <c r="AA98" s="252"/>
      <c r="AB98" s="252"/>
      <c r="AC98" s="252"/>
      <c r="AD98" s="252"/>
      <c r="AE98" s="252"/>
    </row>
    <row r="99" spans="1:36" outlineLevel="1" x14ac:dyDescent="0.25">
      <c r="A99" s="251"/>
      <c r="B99" s="251"/>
      <c r="C99" s="252"/>
      <c r="D99" s="252"/>
      <c r="E99" s="252"/>
      <c r="F99" s="252"/>
      <c r="G99" s="252"/>
      <c r="H99" s="252"/>
      <c r="I99" s="33"/>
      <c r="J99" s="252"/>
      <c r="K99" s="252"/>
      <c r="L99" s="252"/>
      <c r="M99" s="252"/>
      <c r="N99" s="252"/>
      <c r="O99" s="252"/>
      <c r="P99" s="252"/>
      <c r="Q99" s="252"/>
      <c r="R99" s="252"/>
      <c r="S99" s="252"/>
      <c r="T99" s="252"/>
      <c r="U99" s="252"/>
      <c r="V99" s="252"/>
      <c r="W99" s="252"/>
      <c r="X99" s="252"/>
      <c r="Y99" s="252"/>
      <c r="Z99" s="252"/>
      <c r="AA99" s="252"/>
      <c r="AB99" s="252"/>
      <c r="AC99" s="252"/>
      <c r="AD99" s="252"/>
      <c r="AE99" s="252"/>
    </row>
    <row r="100" spans="1:36" outlineLevel="1" x14ac:dyDescent="0.25">
      <c r="A100" s="251"/>
      <c r="B100" s="251"/>
      <c r="C100" s="250" t="s">
        <v>82</v>
      </c>
      <c r="D100" s="250" t="s">
        <v>83</v>
      </c>
      <c r="E100" s="250" t="s">
        <v>84</v>
      </c>
      <c r="F100" s="252"/>
      <c r="G100" s="252"/>
      <c r="H100" s="252"/>
      <c r="I100" s="33"/>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row>
    <row r="101" spans="1:36" outlineLevel="1" x14ac:dyDescent="0.25">
      <c r="A101" s="251"/>
      <c r="B101" s="251" t="s">
        <v>64</v>
      </c>
      <c r="C101" s="49">
        <v>34500</v>
      </c>
      <c r="D101" s="49">
        <v>0.85</v>
      </c>
      <c r="E101" s="252">
        <f>C101*D101</f>
        <v>29325</v>
      </c>
      <c r="F101" s="252"/>
      <c r="G101" s="252"/>
      <c r="H101" s="252"/>
      <c r="I101" s="33"/>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row>
    <row r="102" spans="1:36" outlineLevel="1" x14ac:dyDescent="0.25">
      <c r="A102" s="251"/>
      <c r="B102" s="251"/>
      <c r="C102" s="250" t="s">
        <v>63</v>
      </c>
      <c r="D102" s="252"/>
      <c r="E102" s="250" t="s">
        <v>85</v>
      </c>
      <c r="F102" s="252"/>
      <c r="G102" s="252"/>
      <c r="H102" s="252"/>
      <c r="I102" s="33"/>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row>
    <row r="103" spans="1:36" outlineLevel="1" x14ac:dyDescent="0.25">
      <c r="A103" s="251"/>
      <c r="B103" s="251" t="s">
        <v>86</v>
      </c>
      <c r="C103" s="252">
        <f>C105+C106</f>
        <v>0</v>
      </c>
      <c r="D103" s="252"/>
      <c r="E103" s="252">
        <f>G105+G106</f>
        <v>0</v>
      </c>
      <c r="F103" s="252"/>
      <c r="G103" s="252"/>
      <c r="H103" s="252"/>
      <c r="I103" s="33"/>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row>
    <row r="104" spans="1:36" ht="13.8" outlineLevel="1" thickBot="1" x14ac:dyDescent="0.3">
      <c r="A104" s="251"/>
      <c r="B104" s="251" t="s">
        <v>87</v>
      </c>
      <c r="C104" s="250" t="s">
        <v>63</v>
      </c>
      <c r="D104" s="250" t="s">
        <v>88</v>
      </c>
      <c r="E104" s="250" t="s">
        <v>89</v>
      </c>
      <c r="F104" s="252"/>
      <c r="G104" s="250" t="s">
        <v>85</v>
      </c>
      <c r="H104" s="252"/>
      <c r="I104" s="33"/>
      <c r="J104" s="252"/>
      <c r="K104" s="252"/>
      <c r="L104" s="252"/>
      <c r="M104" s="252"/>
      <c r="N104" s="50"/>
      <c r="O104" s="51"/>
      <c r="P104" s="51"/>
      <c r="Q104" s="51"/>
      <c r="R104" s="51"/>
      <c r="S104" s="51"/>
      <c r="T104" s="51"/>
      <c r="U104" s="51"/>
      <c r="V104" s="51"/>
      <c r="W104" s="51"/>
      <c r="X104" s="51"/>
      <c r="Y104" s="51"/>
      <c r="Z104" s="51"/>
      <c r="AA104" s="51"/>
      <c r="AB104" s="51"/>
      <c r="AC104" s="51"/>
      <c r="AD104" s="51"/>
      <c r="AE104" s="51"/>
      <c r="AF104" s="51"/>
      <c r="AG104" s="51"/>
      <c r="AH104" s="51"/>
      <c r="AI104" s="51"/>
      <c r="AJ104" s="52"/>
    </row>
    <row r="105" spans="1:36" ht="22.8" outlineLevel="1" x14ac:dyDescent="0.4">
      <c r="A105" s="251"/>
      <c r="B105" s="251" t="s">
        <v>90</v>
      </c>
      <c r="C105" s="252">
        <v>0</v>
      </c>
      <c r="D105" s="252">
        <v>86</v>
      </c>
      <c r="E105" s="252">
        <v>6</v>
      </c>
      <c r="F105" s="252"/>
      <c r="G105" s="252">
        <f>C105*D105*E105</f>
        <v>0</v>
      </c>
      <c r="H105" s="252"/>
      <c r="I105" s="33"/>
      <c r="J105" s="252"/>
      <c r="K105" s="252"/>
      <c r="L105" s="252"/>
      <c r="M105" s="252"/>
      <c r="N105" s="53"/>
      <c r="O105" s="54"/>
      <c r="P105" s="54"/>
      <c r="Q105" s="54"/>
      <c r="R105" s="54"/>
      <c r="S105" s="54"/>
      <c r="T105" s="55"/>
      <c r="U105" s="6"/>
      <c r="V105" s="56" t="s">
        <v>167</v>
      </c>
      <c r="W105" s="29"/>
      <c r="X105" s="29"/>
      <c r="Y105" s="29"/>
      <c r="Z105" s="57" t="s">
        <v>168</v>
      </c>
      <c r="AA105" s="29"/>
      <c r="AB105" s="29"/>
      <c r="AC105" s="29"/>
      <c r="AD105" s="29"/>
      <c r="AE105" s="29"/>
      <c r="AF105" s="6"/>
      <c r="AG105" s="6"/>
      <c r="AH105" s="6"/>
      <c r="AI105" s="6"/>
      <c r="AJ105" s="58"/>
    </row>
    <row r="106" spans="1:36" outlineLevel="1" x14ac:dyDescent="0.25">
      <c r="A106" s="251"/>
      <c r="B106" s="251" t="s">
        <v>91</v>
      </c>
      <c r="C106" s="59">
        <v>0</v>
      </c>
      <c r="D106" s="49">
        <v>4.5</v>
      </c>
      <c r="E106" s="252">
        <v>6</v>
      </c>
      <c r="F106" s="252"/>
      <c r="G106" s="252">
        <f>C106*D106*E106</f>
        <v>0</v>
      </c>
      <c r="H106" s="252"/>
      <c r="I106" s="33"/>
      <c r="J106" s="252"/>
      <c r="K106" s="252"/>
      <c r="L106" s="252"/>
      <c r="M106" s="252"/>
      <c r="N106" s="60" t="s">
        <v>166</v>
      </c>
      <c r="O106" s="23"/>
      <c r="P106" s="23"/>
      <c r="Q106" s="23"/>
      <c r="R106" s="23"/>
      <c r="S106" s="6"/>
      <c r="T106" s="61"/>
      <c r="U106" s="62"/>
      <c r="V106" s="23"/>
      <c r="W106" s="6"/>
      <c r="X106" s="6"/>
      <c r="Y106" s="6"/>
      <c r="Z106" s="6"/>
      <c r="AA106" s="23"/>
      <c r="AB106" s="6"/>
      <c r="AC106" s="6"/>
      <c r="AD106" s="6"/>
      <c r="AE106" s="6"/>
      <c r="AF106" s="6"/>
      <c r="AG106" s="6"/>
      <c r="AH106" s="6"/>
      <c r="AI106" s="6"/>
      <c r="AJ106" s="58"/>
    </row>
    <row r="107" spans="1:36" ht="15.6" outlineLevel="1" x14ac:dyDescent="0.3">
      <c r="A107" s="251"/>
      <c r="B107" s="63" t="s">
        <v>92</v>
      </c>
      <c r="C107" s="252"/>
      <c r="D107" s="252" t="s">
        <v>93</v>
      </c>
      <c r="E107" s="49">
        <v>18.8</v>
      </c>
      <c r="F107" s="252" t="s">
        <v>94</v>
      </c>
      <c r="G107" s="252">
        <f>C107*E107</f>
        <v>0</v>
      </c>
      <c r="H107" s="252"/>
      <c r="I107" s="33"/>
      <c r="J107" s="252"/>
      <c r="K107" s="252"/>
      <c r="L107" s="252"/>
      <c r="M107" s="252"/>
      <c r="N107" s="64"/>
      <c r="O107" s="6"/>
      <c r="P107" s="6"/>
      <c r="Q107" s="6"/>
      <c r="R107" s="6"/>
      <c r="S107" s="6"/>
      <c r="T107" s="61"/>
      <c r="U107" s="6" t="s">
        <v>142</v>
      </c>
      <c r="V107" s="65" t="s">
        <v>170</v>
      </c>
      <c r="W107" s="65"/>
      <c r="X107" s="65"/>
      <c r="Y107" s="23"/>
      <c r="Z107" s="65"/>
      <c r="AA107" s="6"/>
      <c r="AB107" s="6"/>
      <c r="AC107" s="6"/>
      <c r="AD107" s="6"/>
      <c r="AE107" s="6"/>
      <c r="AF107" s="6"/>
      <c r="AG107" s="6"/>
      <c r="AH107" s="6"/>
      <c r="AI107" s="6"/>
      <c r="AJ107" s="58"/>
    </row>
    <row r="108" spans="1:36" ht="15.6" outlineLevel="1" x14ac:dyDescent="0.3">
      <c r="A108" s="251"/>
      <c r="B108" s="63" t="s">
        <v>95</v>
      </c>
      <c r="C108" s="252"/>
      <c r="D108" s="252"/>
      <c r="E108" s="252"/>
      <c r="F108" s="252"/>
      <c r="G108" s="252">
        <v>0</v>
      </c>
      <c r="H108" s="252"/>
      <c r="I108" s="66" t="s">
        <v>96</v>
      </c>
      <c r="J108" s="252"/>
      <c r="K108" s="252"/>
      <c r="L108" s="252"/>
      <c r="M108" s="252"/>
      <c r="N108" s="60" t="s">
        <v>169</v>
      </c>
      <c r="O108" s="23"/>
      <c r="P108" s="23"/>
      <c r="Q108" s="6"/>
      <c r="R108" s="23"/>
      <c r="S108" s="6"/>
      <c r="T108" s="61"/>
      <c r="U108" s="6"/>
      <c r="V108" s="65" t="s">
        <v>171</v>
      </c>
      <c r="W108" s="65" t="s">
        <v>436</v>
      </c>
      <c r="X108" s="65"/>
      <c r="Y108" s="6"/>
      <c r="Z108" s="65"/>
      <c r="AA108" s="6"/>
      <c r="AB108" s="6"/>
      <c r="AC108" s="6"/>
      <c r="AD108" s="6"/>
      <c r="AE108" s="6"/>
      <c r="AF108" s="6"/>
      <c r="AG108" s="6"/>
      <c r="AH108" s="6"/>
      <c r="AI108" s="6"/>
      <c r="AJ108" s="58"/>
    </row>
    <row r="109" spans="1:36" ht="16.2" outlineLevel="1" thickBot="1" x14ac:dyDescent="0.35">
      <c r="A109" s="67"/>
      <c r="B109" s="251" t="s">
        <v>97</v>
      </c>
      <c r="C109" s="252"/>
      <c r="D109" s="252"/>
      <c r="E109" s="252">
        <f>E101+E103+G107+G108</f>
        <v>29325</v>
      </c>
      <c r="F109" s="252"/>
      <c r="G109" s="252"/>
      <c r="H109" s="252"/>
      <c r="I109" s="33"/>
      <c r="J109" s="252"/>
      <c r="K109" s="252"/>
      <c r="L109" s="252"/>
      <c r="M109" s="252"/>
      <c r="N109" s="60" t="s">
        <v>171</v>
      </c>
      <c r="O109" s="6"/>
      <c r="P109" s="6"/>
      <c r="Q109" s="6"/>
      <c r="R109" s="6"/>
      <c r="S109" s="6"/>
      <c r="T109" s="61"/>
      <c r="U109" s="6"/>
      <c r="V109" s="68" t="s">
        <v>172</v>
      </c>
      <c r="W109" s="68">
        <v>0</v>
      </c>
      <c r="X109" s="68"/>
      <c r="Y109" s="69"/>
      <c r="Z109" s="68"/>
      <c r="AA109" s="69"/>
      <c r="AB109" s="69"/>
      <c r="AC109" s="69"/>
      <c r="AD109" s="69"/>
      <c r="AE109" s="69"/>
      <c r="AF109" s="6"/>
      <c r="AG109" s="6"/>
      <c r="AH109" s="6"/>
      <c r="AI109" s="6"/>
      <c r="AJ109" s="58"/>
    </row>
    <row r="110" spans="1:36" outlineLevel="1" x14ac:dyDescent="0.25">
      <c r="A110" s="251"/>
      <c r="B110" s="251"/>
      <c r="C110" s="252"/>
      <c r="D110" s="252"/>
      <c r="E110" s="252"/>
      <c r="F110" s="252"/>
      <c r="G110" s="252"/>
      <c r="H110" s="252"/>
      <c r="I110" s="33"/>
      <c r="J110" s="252"/>
      <c r="K110" s="252"/>
      <c r="L110" s="252"/>
      <c r="M110" s="252"/>
      <c r="N110" s="60" t="s">
        <v>172</v>
      </c>
      <c r="O110" s="6" t="s">
        <v>436</v>
      </c>
      <c r="P110" s="249" t="s">
        <v>173</v>
      </c>
      <c r="Q110" s="249" t="s">
        <v>174</v>
      </c>
      <c r="R110" s="6" t="s">
        <v>175</v>
      </c>
      <c r="S110" s="6"/>
      <c r="T110" s="70">
        <v>1750</v>
      </c>
      <c r="U110" s="6"/>
      <c r="V110" s="6" t="s">
        <v>178</v>
      </c>
      <c r="W110" s="6"/>
      <c r="X110" s="6"/>
      <c r="Y110" s="6"/>
      <c r="Z110" s="6" t="s">
        <v>179</v>
      </c>
      <c r="AA110" s="6" t="s">
        <v>180</v>
      </c>
      <c r="AB110" s="71">
        <v>0</v>
      </c>
      <c r="AC110" s="6"/>
      <c r="AD110" s="6"/>
      <c r="AE110" s="6"/>
      <c r="AF110" s="6"/>
      <c r="AG110" s="6"/>
      <c r="AH110" s="6"/>
      <c r="AI110" s="6"/>
      <c r="AJ110" s="58"/>
    </row>
    <row r="111" spans="1:36" ht="18" outlineLevel="1" x14ac:dyDescent="0.35">
      <c r="A111" s="44" t="s">
        <v>305</v>
      </c>
      <c r="B111" s="45" t="s">
        <v>370</v>
      </c>
      <c r="C111" s="252"/>
      <c r="D111" s="252"/>
      <c r="E111" s="252"/>
      <c r="F111" s="252"/>
      <c r="G111" s="252"/>
      <c r="H111" s="252"/>
      <c r="I111" s="33"/>
      <c r="J111" s="252"/>
      <c r="K111" s="252"/>
      <c r="L111" s="252"/>
      <c r="M111" s="252"/>
      <c r="N111" s="60" t="s">
        <v>176</v>
      </c>
      <c r="O111" s="6"/>
      <c r="P111" s="24">
        <f>AB111</f>
        <v>7000</v>
      </c>
      <c r="Q111" s="25">
        <f>AB110</f>
        <v>0</v>
      </c>
      <c r="R111" s="6" t="s">
        <v>177</v>
      </c>
      <c r="S111" s="25">
        <f>P111/T110</f>
        <v>4</v>
      </c>
      <c r="T111" s="61"/>
      <c r="U111" s="6"/>
      <c r="V111" s="6" t="s">
        <v>182</v>
      </c>
      <c r="W111" s="6"/>
      <c r="X111" s="6"/>
      <c r="Y111" s="6"/>
      <c r="Z111" s="6" t="s">
        <v>183</v>
      </c>
      <c r="AA111" s="6" t="s">
        <v>184</v>
      </c>
      <c r="AB111" s="71">
        <v>7000</v>
      </c>
      <c r="AC111" s="6" t="s">
        <v>185</v>
      </c>
      <c r="AD111" s="72">
        <v>-18</v>
      </c>
      <c r="AE111" s="6"/>
      <c r="AF111" s="6"/>
      <c r="AG111" s="6"/>
      <c r="AH111" s="6"/>
      <c r="AI111" s="6"/>
      <c r="AJ111" s="58"/>
    </row>
    <row r="112" spans="1:36" outlineLevel="1" x14ac:dyDescent="0.25">
      <c r="A112" s="251"/>
      <c r="B112" s="240" t="s">
        <v>382</v>
      </c>
      <c r="C112" s="252"/>
      <c r="D112" s="252"/>
      <c r="E112" s="252"/>
      <c r="F112" s="252"/>
      <c r="G112" s="252"/>
      <c r="H112" s="252"/>
      <c r="I112" s="33"/>
      <c r="J112" s="252"/>
      <c r="K112" s="252"/>
      <c r="L112" s="252"/>
      <c r="M112" s="252"/>
      <c r="N112" s="60" t="s">
        <v>181</v>
      </c>
      <c r="O112" s="6"/>
      <c r="P112" s="23"/>
      <c r="Q112" s="6"/>
      <c r="R112" s="6"/>
      <c r="S112" s="6"/>
      <c r="T112" s="61"/>
      <c r="U112" s="6"/>
      <c r="V112" s="6" t="s">
        <v>188</v>
      </c>
      <c r="W112" s="6"/>
      <c r="X112" s="6"/>
      <c r="Y112" s="6"/>
      <c r="Z112" s="6"/>
      <c r="AA112" s="6" t="s">
        <v>187</v>
      </c>
      <c r="AB112" s="71">
        <v>75</v>
      </c>
      <c r="AC112" s="6" t="s">
        <v>189</v>
      </c>
      <c r="AD112" s="72">
        <v>22</v>
      </c>
      <c r="AE112" s="6"/>
      <c r="AF112" s="6"/>
      <c r="AG112" s="6"/>
      <c r="AH112" s="6"/>
      <c r="AI112" s="6"/>
      <c r="AJ112" s="58"/>
    </row>
    <row r="113" spans="1:36" ht="14.4" outlineLevel="1" x14ac:dyDescent="0.25">
      <c r="A113" s="73"/>
      <c r="B113" s="240" t="s">
        <v>380</v>
      </c>
      <c r="C113" s="141"/>
      <c r="D113" s="238"/>
      <c r="E113" s="239" t="s">
        <v>180</v>
      </c>
      <c r="F113" s="239" t="s">
        <v>381</v>
      </c>
      <c r="G113" s="252"/>
      <c r="H113" s="252"/>
      <c r="I113" s="33"/>
      <c r="J113" s="252"/>
      <c r="K113" s="252"/>
      <c r="L113" s="252"/>
      <c r="M113" s="252"/>
      <c r="N113" s="60" t="s">
        <v>186</v>
      </c>
      <c r="O113" s="6"/>
      <c r="P113" s="75" t="s">
        <v>187</v>
      </c>
      <c r="Q113" s="5">
        <f>AB112</f>
        <v>75</v>
      </c>
      <c r="R113" s="6"/>
      <c r="S113" s="23"/>
      <c r="T113" s="61"/>
      <c r="U113" s="6"/>
      <c r="V113" s="6" t="s">
        <v>193</v>
      </c>
      <c r="W113" s="6"/>
      <c r="X113" s="6"/>
      <c r="Y113" s="72">
        <v>0</v>
      </c>
      <c r="Z113" s="76">
        <v>0.8</v>
      </c>
      <c r="AA113" s="6" t="s">
        <v>194</v>
      </c>
      <c r="AB113" s="77">
        <f>Y113*Z113</f>
        <v>0</v>
      </c>
      <c r="AC113" s="6" t="s">
        <v>195</v>
      </c>
      <c r="AD113" s="72">
        <v>25</v>
      </c>
      <c r="AE113" s="6"/>
      <c r="AF113" s="6"/>
      <c r="AG113" s="6"/>
      <c r="AH113" s="6"/>
      <c r="AI113" s="6"/>
      <c r="AJ113" s="58"/>
    </row>
    <row r="114" spans="1:36" outlineLevel="1" x14ac:dyDescent="0.25">
      <c r="A114" s="251"/>
      <c r="B114" s="247" t="s">
        <v>366</v>
      </c>
      <c r="C114" s="248"/>
      <c r="D114" s="176"/>
      <c r="E114" s="241">
        <v>5100</v>
      </c>
      <c r="F114" s="241">
        <f>E114/3600</f>
        <v>1.4166666666666667</v>
      </c>
      <c r="G114" s="252"/>
      <c r="H114" s="252"/>
      <c r="I114" s="33"/>
      <c r="J114" s="252"/>
      <c r="K114" s="252"/>
      <c r="L114" s="252"/>
      <c r="M114" s="252"/>
      <c r="N114" s="60" t="s">
        <v>190</v>
      </c>
      <c r="O114" s="79" t="s">
        <v>191</v>
      </c>
      <c r="P114" s="6" t="s">
        <v>192</v>
      </c>
      <c r="Q114" s="80">
        <f>AB115</f>
        <v>8</v>
      </c>
      <c r="R114" s="6"/>
      <c r="S114" s="6"/>
      <c r="T114" s="61"/>
      <c r="U114" s="6"/>
      <c r="V114" s="6" t="s">
        <v>197</v>
      </c>
      <c r="W114" s="6"/>
      <c r="X114" s="6"/>
      <c r="Y114" s="72">
        <v>2</v>
      </c>
      <c r="Z114" s="76">
        <v>0.8</v>
      </c>
      <c r="AA114" s="6" t="s">
        <v>198</v>
      </c>
      <c r="AB114" s="77">
        <f>Y114*Z114</f>
        <v>1.6</v>
      </c>
      <c r="AC114" s="6" t="s">
        <v>199</v>
      </c>
      <c r="AD114" s="72">
        <v>1</v>
      </c>
      <c r="AE114" s="6"/>
      <c r="AF114" s="6"/>
      <c r="AG114" s="6"/>
      <c r="AH114" s="6"/>
      <c r="AI114" s="6"/>
      <c r="AJ114" s="58"/>
    </row>
    <row r="115" spans="1:36" ht="13.8" outlineLevel="1" thickBot="1" x14ac:dyDescent="0.3">
      <c r="A115" s="251"/>
      <c r="B115" s="247" t="s">
        <v>367</v>
      </c>
      <c r="C115" s="248"/>
      <c r="D115" s="248"/>
      <c r="E115" s="241">
        <v>7600</v>
      </c>
      <c r="F115" s="241">
        <f>E115/3600</f>
        <v>2.1111111111111112</v>
      </c>
      <c r="G115" s="252"/>
      <c r="H115" s="252"/>
      <c r="I115" s="33"/>
      <c r="J115" s="252"/>
      <c r="K115" s="252"/>
      <c r="L115" s="252"/>
      <c r="M115" s="252"/>
      <c r="N115" s="64"/>
      <c r="O115" s="79" t="s">
        <v>196</v>
      </c>
      <c r="P115" s="6" t="s">
        <v>192</v>
      </c>
      <c r="Q115" s="81">
        <f>AB116</f>
        <v>0</v>
      </c>
      <c r="R115" s="6"/>
      <c r="S115" s="249"/>
      <c r="T115" s="61"/>
      <c r="U115" s="6"/>
      <c r="V115" s="6" t="s">
        <v>202</v>
      </c>
      <c r="W115" s="6"/>
      <c r="X115" s="6"/>
      <c r="Y115" s="6"/>
      <c r="Z115" s="6"/>
      <c r="AA115" s="6"/>
      <c r="AB115" s="82">
        <v>8</v>
      </c>
      <c r="AC115" s="6"/>
      <c r="AD115" s="6"/>
      <c r="AE115" s="6"/>
      <c r="AF115" s="6"/>
      <c r="AG115" s="6"/>
      <c r="AH115" s="6"/>
      <c r="AI115" s="6"/>
      <c r="AJ115" s="58"/>
    </row>
    <row r="116" spans="1:36" ht="15.75" customHeight="1" outlineLevel="1" x14ac:dyDescent="0.4">
      <c r="A116" s="251"/>
      <c r="B116" s="247" t="s">
        <v>368</v>
      </c>
      <c r="C116" s="248"/>
      <c r="D116" s="248"/>
      <c r="E116" s="241">
        <v>9100</v>
      </c>
      <c r="F116" s="241">
        <f>E116/3600</f>
        <v>2.5277777777777777</v>
      </c>
      <c r="G116" s="252"/>
      <c r="H116" s="252"/>
      <c r="I116" s="33"/>
      <c r="J116" s="252"/>
      <c r="K116" s="252"/>
      <c r="L116" s="252"/>
      <c r="M116" s="252"/>
      <c r="N116" s="64"/>
      <c r="O116" s="6"/>
      <c r="P116" s="6"/>
      <c r="Q116" s="6"/>
      <c r="R116" s="6"/>
      <c r="S116" s="6" t="s">
        <v>200</v>
      </c>
      <c r="T116" s="61" t="s">
        <v>201</v>
      </c>
      <c r="U116" s="6"/>
      <c r="V116" s="6" t="s">
        <v>205</v>
      </c>
      <c r="W116" s="6"/>
      <c r="X116" s="6"/>
      <c r="Y116" s="6"/>
      <c r="Z116" s="6"/>
      <c r="AA116" s="6"/>
      <c r="AB116" s="82">
        <v>0</v>
      </c>
      <c r="AC116" s="6"/>
      <c r="AD116" s="6"/>
      <c r="AE116" s="6"/>
      <c r="AF116" s="6"/>
      <c r="AG116" s="1402" t="s">
        <v>206</v>
      </c>
      <c r="AH116" s="1403"/>
      <c r="AI116" s="1403"/>
      <c r="AJ116" s="1404"/>
    </row>
    <row r="117" spans="1:36" outlineLevel="1" x14ac:dyDescent="0.25">
      <c r="A117" s="251"/>
      <c r="B117" s="247" t="s">
        <v>369</v>
      </c>
      <c r="C117" s="248"/>
      <c r="D117" s="248"/>
      <c r="E117" s="241">
        <v>11000</v>
      </c>
      <c r="F117" s="241">
        <f>E117/3600</f>
        <v>3.0555555555555554</v>
      </c>
      <c r="G117" s="252"/>
      <c r="H117" s="252"/>
      <c r="I117" s="33"/>
      <c r="J117" s="252"/>
      <c r="K117" s="252"/>
      <c r="L117" s="252"/>
      <c r="M117" s="252"/>
      <c r="N117" s="60" t="s">
        <v>203</v>
      </c>
      <c r="O117" s="6"/>
      <c r="P117" s="6"/>
      <c r="Q117" s="6"/>
      <c r="R117" s="6"/>
      <c r="S117" s="249" t="s">
        <v>204</v>
      </c>
      <c r="T117" s="83" t="s">
        <v>204</v>
      </c>
      <c r="U117" s="6"/>
      <c r="V117" s="6"/>
      <c r="W117" s="6"/>
      <c r="X117" s="6"/>
      <c r="Y117" s="6"/>
      <c r="Z117" s="6"/>
      <c r="AA117" s="6"/>
      <c r="AB117" s="6"/>
      <c r="AC117" s="6"/>
      <c r="AD117" s="6"/>
      <c r="AE117" s="6"/>
      <c r="AF117" s="6"/>
      <c r="AG117" s="84"/>
      <c r="AH117" s="85"/>
      <c r="AI117" s="6" t="s">
        <v>209</v>
      </c>
      <c r="AJ117" s="58"/>
    </row>
    <row r="118" spans="1:36" outlineLevel="1" x14ac:dyDescent="0.25">
      <c r="A118" s="251"/>
      <c r="B118" s="251"/>
      <c r="C118" s="252"/>
      <c r="D118" s="252"/>
      <c r="E118" s="252"/>
      <c r="F118" s="252"/>
      <c r="G118" s="252"/>
      <c r="H118" s="252"/>
      <c r="I118" s="33"/>
      <c r="J118" s="252"/>
      <c r="K118" s="252"/>
      <c r="L118" s="252"/>
      <c r="M118" s="252"/>
      <c r="N118" s="60" t="s">
        <v>207</v>
      </c>
      <c r="O118" s="6"/>
      <c r="P118" s="6"/>
      <c r="Q118" s="23" t="s">
        <v>208</v>
      </c>
      <c r="R118" s="86">
        <f>O150</f>
        <v>24654.420000000006</v>
      </c>
      <c r="S118" s="25">
        <f>R118/T$110</f>
        <v>14.088240000000003</v>
      </c>
      <c r="T118" s="70">
        <v>35</v>
      </c>
      <c r="U118" s="6"/>
      <c r="V118" s="6" t="s">
        <v>211</v>
      </c>
      <c r="W118" s="6" t="s">
        <v>212</v>
      </c>
      <c r="X118" s="1405" t="s">
        <v>190</v>
      </c>
      <c r="Y118" s="1405"/>
      <c r="Z118" s="6" t="s">
        <v>213</v>
      </c>
      <c r="AA118" s="249" t="s">
        <v>214</v>
      </c>
      <c r="AB118" s="6" t="s">
        <v>215</v>
      </c>
      <c r="AC118" s="249" t="s">
        <v>216</v>
      </c>
      <c r="AD118" s="6" t="s">
        <v>217</v>
      </c>
      <c r="AE118" s="249" t="s">
        <v>218</v>
      </c>
      <c r="AF118" s="6"/>
      <c r="AG118" s="84" t="s">
        <v>219</v>
      </c>
      <c r="AH118" s="87" t="s">
        <v>219</v>
      </c>
      <c r="AI118" s="88" t="s">
        <v>220</v>
      </c>
      <c r="AJ118" s="89"/>
    </row>
    <row r="119" spans="1:36" outlineLevel="1" x14ac:dyDescent="0.25">
      <c r="A119" s="251"/>
      <c r="B119" s="252"/>
      <c r="C119" s="252"/>
      <c r="D119" s="20"/>
      <c r="E119" s="6"/>
      <c r="F119" s="6"/>
      <c r="G119" s="252"/>
      <c r="H119" s="252"/>
      <c r="I119" s="33"/>
      <c r="J119" s="252"/>
      <c r="K119" s="252"/>
      <c r="L119" s="252"/>
      <c r="M119" s="252"/>
      <c r="N119" s="60" t="s">
        <v>210</v>
      </c>
      <c r="O119" s="6"/>
      <c r="P119" s="6"/>
      <c r="Q119" s="6" t="s">
        <v>208</v>
      </c>
      <c r="R119" s="86">
        <f>P150</f>
        <v>2918.4</v>
      </c>
      <c r="S119" s="25">
        <f>R119/T$110</f>
        <v>1.6676571428571429</v>
      </c>
      <c r="T119" s="70">
        <v>21</v>
      </c>
      <c r="U119" s="6"/>
      <c r="V119" s="6"/>
      <c r="W119" s="6"/>
      <c r="X119" s="6" t="s">
        <v>223</v>
      </c>
      <c r="Y119" s="6" t="s">
        <v>224</v>
      </c>
      <c r="Z119" s="6" t="s">
        <v>225</v>
      </c>
      <c r="AA119" s="249" t="s">
        <v>226</v>
      </c>
      <c r="AB119" s="6" t="s">
        <v>227</v>
      </c>
      <c r="AC119" s="249" t="s">
        <v>228</v>
      </c>
      <c r="AD119" s="6" t="s">
        <v>229</v>
      </c>
      <c r="AE119" s="249" t="s">
        <v>230</v>
      </c>
      <c r="AF119" s="6"/>
      <c r="AG119" s="84" t="s">
        <v>231</v>
      </c>
      <c r="AH119" s="87" t="s">
        <v>231</v>
      </c>
      <c r="AI119" s="87" t="s">
        <v>212</v>
      </c>
      <c r="AJ119" s="58" t="s">
        <v>232</v>
      </c>
    </row>
    <row r="120" spans="1:36" outlineLevel="1" x14ac:dyDescent="0.25">
      <c r="A120" s="251"/>
      <c r="B120" s="252"/>
      <c r="C120" s="252"/>
      <c r="D120" s="20"/>
      <c r="E120" s="6"/>
      <c r="F120" s="6"/>
      <c r="G120" s="252"/>
      <c r="H120" s="192"/>
      <c r="I120" s="33"/>
      <c r="J120" s="252"/>
      <c r="K120" s="252"/>
      <c r="L120" s="252"/>
      <c r="M120" s="252"/>
      <c r="N120" s="60" t="s">
        <v>221</v>
      </c>
      <c r="O120" s="6"/>
      <c r="P120" s="6"/>
      <c r="Q120" s="6" t="s">
        <v>222</v>
      </c>
      <c r="R120" s="91">
        <f>AA139</f>
        <v>28.56</v>
      </c>
      <c r="S120" s="25">
        <f>R120/T$110*1000</f>
        <v>16.319999999999997</v>
      </c>
      <c r="T120" s="70"/>
      <c r="U120" s="6"/>
      <c r="V120" s="6"/>
      <c r="W120" s="6"/>
      <c r="X120" s="249" t="s">
        <v>233</v>
      </c>
      <c r="Y120" s="249"/>
      <c r="Z120" s="249" t="s">
        <v>234</v>
      </c>
      <c r="AA120" s="249" t="s">
        <v>234</v>
      </c>
      <c r="AB120" s="249" t="s">
        <v>234</v>
      </c>
      <c r="AC120" s="249" t="s">
        <v>180</v>
      </c>
      <c r="AD120" s="249" t="s">
        <v>235</v>
      </c>
      <c r="AE120" s="249" t="s">
        <v>234</v>
      </c>
      <c r="AF120" s="6"/>
      <c r="AG120" s="62" t="s">
        <v>236</v>
      </c>
      <c r="AH120" s="92" t="s">
        <v>237</v>
      </c>
      <c r="AI120" s="92"/>
      <c r="AJ120" s="89"/>
    </row>
    <row r="121" spans="1:36" outlineLevel="1" x14ac:dyDescent="0.25">
      <c r="A121" s="251"/>
      <c r="B121" s="192"/>
      <c r="C121" s="252"/>
      <c r="D121" s="252"/>
      <c r="E121" s="273"/>
      <c r="F121" s="274"/>
      <c r="G121" s="252"/>
      <c r="H121" s="252"/>
      <c r="I121" s="33"/>
      <c r="J121" s="252"/>
      <c r="K121" s="252"/>
      <c r="L121" s="252"/>
      <c r="M121" s="252"/>
      <c r="N121" s="64"/>
      <c r="O121" s="6"/>
      <c r="P121" s="6"/>
      <c r="Q121" s="6"/>
      <c r="R121" s="6"/>
      <c r="S121" s="6"/>
      <c r="T121" s="61"/>
      <c r="U121" s="6"/>
      <c r="V121" s="6"/>
      <c r="W121" s="6"/>
      <c r="X121" s="6"/>
      <c r="Y121" s="6"/>
      <c r="Z121" s="6"/>
      <c r="AA121" s="6"/>
      <c r="AB121" s="6" t="s">
        <v>238</v>
      </c>
      <c r="AC121" s="6"/>
      <c r="AD121" s="6"/>
      <c r="AE121" s="6"/>
      <c r="AF121" s="6"/>
      <c r="AG121" s="84"/>
      <c r="AH121" s="87"/>
      <c r="AI121" s="85"/>
      <c r="AJ121" s="58"/>
    </row>
    <row r="122" spans="1:36" outlineLevel="1" x14ac:dyDescent="0.25">
      <c r="A122" s="251"/>
      <c r="B122" s="266" t="s">
        <v>388</v>
      </c>
      <c r="C122" s="1397" t="s">
        <v>389</v>
      </c>
      <c r="D122" s="1397"/>
      <c r="E122" s="266" t="s">
        <v>62</v>
      </c>
      <c r="F122" s="275"/>
      <c r="G122" s="252"/>
      <c r="H122" s="141"/>
      <c r="I122" s="33"/>
      <c r="J122" s="252"/>
      <c r="K122" s="252"/>
      <c r="L122" s="252"/>
      <c r="M122" s="252"/>
      <c r="N122" s="64"/>
      <c r="O122" s="6"/>
      <c r="P122" s="6"/>
      <c r="Q122" s="6"/>
      <c r="R122" s="6"/>
      <c r="S122" s="6"/>
      <c r="T122" s="61"/>
      <c r="U122" s="6"/>
      <c r="V122" s="6" t="s">
        <v>239</v>
      </c>
      <c r="W122" s="93">
        <v>23</v>
      </c>
      <c r="X122" s="6">
        <f t="shared" ref="X122:X133" si="0">$AB$115</f>
        <v>8</v>
      </c>
      <c r="Y122" s="6">
        <f>$AB$116</f>
        <v>0</v>
      </c>
      <c r="Z122" s="94">
        <f>(AB$112/100)*(AD$112-AB122)+AB122+$AD$114</f>
        <v>16.975000000000001</v>
      </c>
      <c r="AA122" s="6">
        <f>$AD$113</f>
        <v>25</v>
      </c>
      <c r="AB122" s="95">
        <v>-2.1</v>
      </c>
      <c r="AC122" s="96">
        <f t="shared" ref="AC122:AC133" si="1">(W122*X122*AB$111)+(W122*Y122*$AB$110)</f>
        <v>1288000</v>
      </c>
      <c r="AD122" s="97">
        <f t="shared" ref="AD122:AD133" si="2">0.00034*AC122</f>
        <v>437.92</v>
      </c>
      <c r="AE122" s="6">
        <f t="shared" ref="AE122:AE133" si="3">AA122-Z122</f>
        <v>8.0249999999999986</v>
      </c>
      <c r="AF122" s="6"/>
      <c r="AG122" s="98">
        <v>31</v>
      </c>
      <c r="AH122" s="93">
        <v>23</v>
      </c>
      <c r="AI122" s="93">
        <v>-7.5</v>
      </c>
      <c r="AJ122" s="99">
        <v>-3.8</v>
      </c>
    </row>
    <row r="123" spans="1:36" ht="14.4" outlineLevel="1" x14ac:dyDescent="0.25">
      <c r="A123" s="73"/>
      <c r="B123" s="266">
        <f>E115</f>
        <v>7600</v>
      </c>
      <c r="C123" s="282"/>
      <c r="D123" s="282"/>
      <c r="E123" s="266">
        <v>34500</v>
      </c>
      <c r="F123" s="277"/>
      <c r="G123" s="252"/>
      <c r="H123" s="252"/>
      <c r="I123" s="33"/>
      <c r="J123" s="252"/>
      <c r="K123" s="252"/>
      <c r="L123" s="252"/>
      <c r="M123" s="252"/>
      <c r="N123" s="64"/>
      <c r="O123" s="6"/>
      <c r="P123" s="6"/>
      <c r="Q123" s="6"/>
      <c r="R123" s="6"/>
      <c r="S123" s="6"/>
      <c r="T123" s="61"/>
      <c r="U123" s="249"/>
      <c r="V123" s="6" t="s">
        <v>241</v>
      </c>
      <c r="W123" s="93">
        <v>20</v>
      </c>
      <c r="X123" s="6">
        <f t="shared" si="0"/>
        <v>8</v>
      </c>
      <c r="Y123" s="6">
        <f>$AB$116</f>
        <v>0</v>
      </c>
      <c r="Z123" s="94">
        <f>(AB$112/100)*(AD$112-AB123)+AB123+$AD$114</f>
        <v>16.899999999999999</v>
      </c>
      <c r="AA123" s="6">
        <f>$AD$113</f>
        <v>25</v>
      </c>
      <c r="AB123" s="95">
        <v>-2.4</v>
      </c>
      <c r="AC123" s="96">
        <f t="shared" si="1"/>
        <v>1120000</v>
      </c>
      <c r="AD123" s="97">
        <f t="shared" si="2"/>
        <v>380.8</v>
      </c>
      <c r="AE123" s="6">
        <f t="shared" si="3"/>
        <v>8.1000000000000014</v>
      </c>
      <c r="AF123" s="6"/>
      <c r="AG123" s="98">
        <v>28</v>
      </c>
      <c r="AH123" s="93">
        <v>20</v>
      </c>
      <c r="AI123" s="93">
        <v>-6.5</v>
      </c>
      <c r="AJ123" s="99">
        <v>-3.3</v>
      </c>
    </row>
    <row r="124" spans="1:36" outlineLevel="1" x14ac:dyDescent="0.25">
      <c r="A124" s="251"/>
      <c r="B124" s="20"/>
      <c r="C124" s="181"/>
      <c r="D124" s="252"/>
      <c r="E124" s="276"/>
      <c r="F124" s="277"/>
      <c r="G124" s="252"/>
      <c r="H124" s="252"/>
      <c r="I124" s="33"/>
      <c r="J124" s="252"/>
      <c r="K124" s="252"/>
      <c r="L124" s="252"/>
      <c r="M124" s="252"/>
      <c r="N124" s="60" t="s">
        <v>240</v>
      </c>
      <c r="O124" s="6"/>
      <c r="P124" s="6"/>
      <c r="Q124" s="23">
        <v>0.7</v>
      </c>
      <c r="R124" s="6"/>
      <c r="S124" s="6"/>
      <c r="T124" s="61"/>
      <c r="U124" s="249"/>
      <c r="V124" s="6" t="s">
        <v>243</v>
      </c>
      <c r="W124" s="93">
        <v>23</v>
      </c>
      <c r="X124" s="6">
        <f t="shared" si="0"/>
        <v>8</v>
      </c>
      <c r="Y124" s="6">
        <f>$AB$116</f>
        <v>0</v>
      </c>
      <c r="Z124" s="94">
        <f>(AB$112/100)*(AD$112-AB124)+AB124+$AD$114</f>
        <v>17.7</v>
      </c>
      <c r="AA124" s="6">
        <f>$AD$113</f>
        <v>25</v>
      </c>
      <c r="AB124" s="95">
        <v>0.8</v>
      </c>
      <c r="AC124" s="96">
        <f t="shared" si="1"/>
        <v>1288000</v>
      </c>
      <c r="AD124" s="97">
        <f t="shared" si="2"/>
        <v>437.92</v>
      </c>
      <c r="AE124" s="6">
        <f t="shared" si="3"/>
        <v>7.3000000000000007</v>
      </c>
      <c r="AF124" s="6"/>
      <c r="AG124" s="98">
        <v>31</v>
      </c>
      <c r="AH124" s="93">
        <v>23</v>
      </c>
      <c r="AI124" s="93">
        <v>-1.2</v>
      </c>
      <c r="AJ124" s="99">
        <v>1.2</v>
      </c>
    </row>
    <row r="125" spans="1:36" outlineLevel="1" x14ac:dyDescent="0.25">
      <c r="A125" s="251"/>
      <c r="B125" s="20"/>
      <c r="C125" s="181"/>
      <c r="D125" s="252"/>
      <c r="E125" s="276"/>
      <c r="F125" s="277"/>
      <c r="G125" s="252"/>
      <c r="H125" s="252"/>
      <c r="I125" s="33"/>
      <c r="J125" s="252"/>
      <c r="K125" s="252"/>
      <c r="L125" s="252"/>
      <c r="M125" s="252"/>
      <c r="N125" s="60" t="s">
        <v>242</v>
      </c>
      <c r="O125" s="6"/>
      <c r="P125" s="6"/>
      <c r="Q125" s="23">
        <v>0.7</v>
      </c>
      <c r="R125" s="6"/>
      <c r="S125" s="6"/>
      <c r="T125" s="61"/>
      <c r="U125" s="249"/>
      <c r="V125" s="6" t="s">
        <v>244</v>
      </c>
      <c r="W125" s="93">
        <v>22</v>
      </c>
      <c r="X125" s="6">
        <f t="shared" si="0"/>
        <v>8</v>
      </c>
      <c r="Y125" s="6">
        <f>$AB$116</f>
        <v>0</v>
      </c>
      <c r="Z125" s="94">
        <f>(AB$112/100)*(AD$112-AB125)+AB125+$AD$114</f>
        <v>18.675000000000001</v>
      </c>
      <c r="AA125" s="6">
        <f>$AD$113</f>
        <v>25</v>
      </c>
      <c r="AB125" s="95">
        <v>4.7</v>
      </c>
      <c r="AC125" s="96">
        <f t="shared" si="1"/>
        <v>1232000</v>
      </c>
      <c r="AD125" s="97">
        <f t="shared" si="2"/>
        <v>418.88000000000005</v>
      </c>
      <c r="AE125" s="6">
        <f t="shared" si="3"/>
        <v>6.3249999999999993</v>
      </c>
      <c r="AF125" s="6"/>
      <c r="AG125" s="98">
        <v>30</v>
      </c>
      <c r="AH125" s="93">
        <v>22</v>
      </c>
      <c r="AI125" s="93">
        <v>4.5</v>
      </c>
      <c r="AJ125" s="99">
        <v>6.4</v>
      </c>
    </row>
    <row r="126" spans="1:36" outlineLevel="1" x14ac:dyDescent="0.25">
      <c r="A126" s="251"/>
      <c r="B126" s="269" t="s">
        <v>352</v>
      </c>
      <c r="C126" s="272">
        <v>152000</v>
      </c>
      <c r="D126" s="258"/>
      <c r="E126" s="258"/>
      <c r="F126" s="258"/>
      <c r="G126" s="252"/>
      <c r="H126" s="252"/>
      <c r="I126" s="33"/>
      <c r="J126" s="252"/>
      <c r="K126" s="252"/>
      <c r="L126" s="252"/>
      <c r="M126" s="252"/>
      <c r="N126" s="64"/>
      <c r="O126" s="6"/>
      <c r="P126" s="6"/>
      <c r="Q126" s="6"/>
      <c r="R126" s="6"/>
      <c r="S126" s="6"/>
      <c r="T126" s="61"/>
      <c r="U126" s="249"/>
      <c r="V126" s="6" t="s">
        <v>246</v>
      </c>
      <c r="W126" s="93">
        <v>21</v>
      </c>
      <c r="X126" s="6">
        <f t="shared" si="0"/>
        <v>8</v>
      </c>
      <c r="Y126" s="6">
        <f>$AB$116</f>
        <v>0</v>
      </c>
      <c r="Z126" s="94">
        <f>(AB$112/100)*(AD$112-AB126)+AB126+$AD$114</f>
        <v>20.100000000000001</v>
      </c>
      <c r="AA126" s="6">
        <f>$AD$113</f>
        <v>25</v>
      </c>
      <c r="AB126" s="95">
        <v>10.4</v>
      </c>
      <c r="AC126" s="96">
        <f t="shared" si="1"/>
        <v>1176000</v>
      </c>
      <c r="AD126" s="97">
        <f t="shared" si="2"/>
        <v>399.84000000000003</v>
      </c>
      <c r="AE126" s="6">
        <f t="shared" si="3"/>
        <v>4.8999999999999986</v>
      </c>
      <c r="AF126" s="6"/>
      <c r="AG126" s="98">
        <v>31</v>
      </c>
      <c r="AH126" s="93">
        <v>21</v>
      </c>
      <c r="AI126" s="93">
        <v>11</v>
      </c>
      <c r="AJ126" s="99">
        <v>12.4</v>
      </c>
    </row>
    <row r="127" spans="1:36" outlineLevel="1" x14ac:dyDescent="0.25">
      <c r="A127" s="251"/>
      <c r="B127" s="252"/>
      <c r="C127" s="252"/>
      <c r="D127" s="252"/>
      <c r="E127" s="252"/>
      <c r="F127" s="252"/>
      <c r="G127" s="252"/>
      <c r="H127" s="252"/>
      <c r="I127" s="33"/>
      <c r="J127" s="252"/>
      <c r="K127" s="252"/>
      <c r="L127" s="252"/>
      <c r="M127" s="252"/>
      <c r="N127" s="60" t="s">
        <v>245</v>
      </c>
      <c r="O127" s="6"/>
      <c r="P127" s="6"/>
      <c r="Q127" s="6"/>
      <c r="R127" s="6"/>
      <c r="S127" s="6"/>
      <c r="T127" s="61"/>
      <c r="U127" s="249"/>
      <c r="V127" s="6" t="s">
        <v>248</v>
      </c>
      <c r="W127" s="93">
        <v>19</v>
      </c>
      <c r="X127" s="6">
        <f t="shared" si="0"/>
        <v>8</v>
      </c>
      <c r="Y127" s="6">
        <v>0</v>
      </c>
      <c r="Z127" s="94">
        <v>18.100000000000001</v>
      </c>
      <c r="AA127" s="6">
        <v>18.100000000000001</v>
      </c>
      <c r="AB127" s="95">
        <v>14.9</v>
      </c>
      <c r="AC127" s="96">
        <f t="shared" si="1"/>
        <v>1064000</v>
      </c>
      <c r="AD127" s="97">
        <f t="shared" si="2"/>
        <v>361.76000000000005</v>
      </c>
      <c r="AE127" s="6">
        <f t="shared" si="3"/>
        <v>0</v>
      </c>
      <c r="AF127" s="6"/>
      <c r="AG127" s="98">
        <v>30</v>
      </c>
      <c r="AH127" s="93">
        <v>22</v>
      </c>
      <c r="AI127" s="93">
        <v>15</v>
      </c>
      <c r="AJ127" s="99">
        <v>17.100000000000001</v>
      </c>
    </row>
    <row r="128" spans="1:36" outlineLevel="1" x14ac:dyDescent="0.25">
      <c r="A128" s="251"/>
      <c r="B128" s="192"/>
      <c r="C128" s="252"/>
      <c r="D128" s="252"/>
      <c r="E128" s="238"/>
      <c r="F128" s="238"/>
      <c r="G128" s="252"/>
      <c r="H128" s="252"/>
      <c r="I128" s="33"/>
      <c r="J128" s="252"/>
      <c r="K128" s="252"/>
      <c r="L128" s="252"/>
      <c r="M128" s="252"/>
      <c r="N128" s="64" t="s">
        <v>247</v>
      </c>
      <c r="O128" s="6"/>
      <c r="P128" s="6"/>
      <c r="Q128" s="6"/>
      <c r="R128" s="96">
        <f>R118*Q124</f>
        <v>17258.094000000001</v>
      </c>
      <c r="S128" s="6"/>
      <c r="T128" s="61"/>
      <c r="U128" s="249"/>
      <c r="V128" s="6" t="s">
        <v>250</v>
      </c>
      <c r="W128" s="93">
        <v>0</v>
      </c>
      <c r="X128" s="6">
        <f t="shared" si="0"/>
        <v>8</v>
      </c>
      <c r="Y128" s="6">
        <v>0</v>
      </c>
      <c r="Z128" s="94">
        <v>19.3</v>
      </c>
      <c r="AA128" s="6">
        <v>19.3</v>
      </c>
      <c r="AB128" s="95">
        <v>16.399999999999999</v>
      </c>
      <c r="AC128" s="96">
        <f t="shared" si="1"/>
        <v>0</v>
      </c>
      <c r="AD128" s="97">
        <f t="shared" si="2"/>
        <v>0</v>
      </c>
      <c r="AE128" s="6">
        <f t="shared" si="3"/>
        <v>0</v>
      </c>
      <c r="AF128" s="6"/>
      <c r="AG128" s="98">
        <v>31</v>
      </c>
      <c r="AH128" s="93">
        <v>22</v>
      </c>
      <c r="AI128" s="93">
        <v>16.5</v>
      </c>
      <c r="AJ128" s="99">
        <v>18.3</v>
      </c>
    </row>
    <row r="129" spans="1:36" outlineLevel="1" x14ac:dyDescent="0.25">
      <c r="A129" s="251"/>
      <c r="B129" s="20"/>
      <c r="C129" s="252"/>
      <c r="D129" s="252"/>
      <c r="E129" s="141"/>
      <c r="F129" s="141"/>
      <c r="G129" s="252"/>
      <c r="H129" s="252"/>
      <c r="I129" s="33"/>
      <c r="J129" s="252"/>
      <c r="K129" s="252"/>
      <c r="L129" s="252"/>
      <c r="M129" s="252"/>
      <c r="N129" s="64" t="s">
        <v>249</v>
      </c>
      <c r="O129" s="6"/>
      <c r="P129" s="6"/>
      <c r="Q129" s="6"/>
      <c r="R129" s="96">
        <f>R119*Q125</f>
        <v>2042.8799999999999</v>
      </c>
      <c r="S129" s="6"/>
      <c r="T129" s="61"/>
      <c r="U129" s="249"/>
      <c r="V129" s="6" t="s">
        <v>252</v>
      </c>
      <c r="W129" s="93">
        <v>12</v>
      </c>
      <c r="X129" s="6">
        <f t="shared" si="0"/>
        <v>8</v>
      </c>
      <c r="Y129" s="6">
        <v>0</v>
      </c>
      <c r="Z129" s="94">
        <v>18.600000000000001</v>
      </c>
      <c r="AA129" s="6">
        <v>18.600000000000001</v>
      </c>
      <c r="AB129" s="95">
        <v>15.6</v>
      </c>
      <c r="AC129" s="96">
        <f t="shared" si="1"/>
        <v>672000</v>
      </c>
      <c r="AD129" s="97">
        <f t="shared" si="2"/>
        <v>228.48000000000002</v>
      </c>
      <c r="AE129" s="6">
        <f t="shared" si="3"/>
        <v>0</v>
      </c>
      <c r="AF129" s="6"/>
      <c r="AG129" s="98">
        <v>31</v>
      </c>
      <c r="AH129" s="93">
        <v>23</v>
      </c>
      <c r="AI129" s="93">
        <v>15</v>
      </c>
      <c r="AJ129" s="99">
        <v>17.600000000000001</v>
      </c>
    </row>
    <row r="130" spans="1:36" outlineLevel="1" x14ac:dyDescent="0.25">
      <c r="A130" s="251"/>
      <c r="B130" s="20"/>
      <c r="C130" s="252"/>
      <c r="D130" s="252"/>
      <c r="E130" s="250"/>
      <c r="F130" s="250"/>
      <c r="G130" s="252"/>
      <c r="H130" s="252"/>
      <c r="I130" s="33"/>
      <c r="J130" s="252"/>
      <c r="K130" s="252"/>
      <c r="L130" s="252"/>
      <c r="M130" s="252"/>
      <c r="N130" s="64" t="s">
        <v>251</v>
      </c>
      <c r="O130" s="6"/>
      <c r="P130" s="6"/>
      <c r="Q130" s="6"/>
      <c r="R130" s="96">
        <f>SUM(R128:R129)</f>
        <v>19300.974000000002</v>
      </c>
      <c r="S130" s="6"/>
      <c r="T130" s="61"/>
      <c r="U130" s="249"/>
      <c r="V130" s="6" t="s">
        <v>253</v>
      </c>
      <c r="W130" s="93">
        <v>22</v>
      </c>
      <c r="X130" s="6">
        <f t="shared" si="0"/>
        <v>8</v>
      </c>
      <c r="Y130" s="6">
        <f>$AB$116</f>
        <v>0</v>
      </c>
      <c r="Z130" s="94">
        <f>(AB$112/100)*(AD$112-AB130)+AB130+$AD$114</f>
        <v>20.475000000000001</v>
      </c>
      <c r="AA130" s="6">
        <f>$AD$113</f>
        <v>25</v>
      </c>
      <c r="AB130" s="95">
        <v>11.9</v>
      </c>
      <c r="AC130" s="96">
        <f t="shared" si="1"/>
        <v>1232000</v>
      </c>
      <c r="AD130" s="97">
        <f t="shared" si="2"/>
        <v>418.88000000000005</v>
      </c>
      <c r="AE130" s="6">
        <f t="shared" si="3"/>
        <v>4.5249999999999986</v>
      </c>
      <c r="AF130" s="6"/>
      <c r="AG130" s="98">
        <v>30</v>
      </c>
      <c r="AH130" s="93">
        <v>22</v>
      </c>
      <c r="AI130" s="93">
        <v>10.8</v>
      </c>
      <c r="AJ130" s="99">
        <v>13</v>
      </c>
    </row>
    <row r="131" spans="1:36" ht="30" customHeight="1" outlineLevel="1" x14ac:dyDescent="0.25">
      <c r="A131" s="251"/>
      <c r="B131" s="20"/>
      <c r="C131" s="252"/>
      <c r="D131" s="252"/>
      <c r="E131" s="250"/>
      <c r="F131" s="250"/>
      <c r="G131" s="252"/>
      <c r="H131" s="238"/>
      <c r="I131" s="238"/>
      <c r="J131" s="252"/>
      <c r="K131" s="252"/>
      <c r="L131" s="252"/>
      <c r="M131" s="252"/>
      <c r="N131" s="64"/>
      <c r="O131" s="6"/>
      <c r="P131" s="6"/>
      <c r="Q131" s="6"/>
      <c r="R131" s="6"/>
      <c r="S131" s="6"/>
      <c r="T131" s="61"/>
      <c r="U131" s="249"/>
      <c r="V131" s="6" t="s">
        <v>254</v>
      </c>
      <c r="W131" s="93">
        <v>21</v>
      </c>
      <c r="X131" s="6">
        <f t="shared" si="0"/>
        <v>8</v>
      </c>
      <c r="Y131" s="6">
        <f>$AB$116</f>
        <v>0</v>
      </c>
      <c r="Z131" s="94">
        <f>(AB$112/100)*(AD$112-AB131)+AB131+$AD$114</f>
        <v>19.5</v>
      </c>
      <c r="AA131" s="6">
        <f>$AD$113</f>
        <v>25</v>
      </c>
      <c r="AB131" s="95">
        <v>8</v>
      </c>
      <c r="AC131" s="96">
        <f t="shared" si="1"/>
        <v>1176000</v>
      </c>
      <c r="AD131" s="97">
        <f t="shared" si="2"/>
        <v>399.84000000000003</v>
      </c>
      <c r="AE131" s="6">
        <f t="shared" si="3"/>
        <v>5.5</v>
      </c>
      <c r="AF131" s="6"/>
      <c r="AG131" s="98">
        <v>31</v>
      </c>
      <c r="AH131" s="93">
        <v>21</v>
      </c>
      <c r="AI131" s="93">
        <v>5</v>
      </c>
      <c r="AJ131" s="99">
        <v>7.6</v>
      </c>
    </row>
    <row r="132" spans="1:36" ht="12.75" customHeight="1" outlineLevel="1" x14ac:dyDescent="0.25">
      <c r="A132" s="251"/>
      <c r="B132" s="243"/>
      <c r="C132" s="252"/>
      <c r="D132" s="252"/>
      <c r="E132" s="250"/>
      <c r="F132" s="250"/>
      <c r="G132" s="252"/>
      <c r="H132" s="141"/>
      <c r="I132" s="141"/>
      <c r="J132" s="252"/>
      <c r="K132" s="252"/>
      <c r="L132" s="252"/>
      <c r="M132" s="252"/>
      <c r="N132" s="64"/>
      <c r="O132" s="6"/>
      <c r="P132" s="6"/>
      <c r="Q132" s="6"/>
      <c r="R132" s="6"/>
      <c r="S132" s="6"/>
      <c r="T132" s="61"/>
      <c r="U132" s="249"/>
      <c r="V132" s="6" t="s">
        <v>256</v>
      </c>
      <c r="W132" s="93">
        <v>22</v>
      </c>
      <c r="X132" s="6">
        <f t="shared" si="0"/>
        <v>8</v>
      </c>
      <c r="Y132" s="6">
        <f>$AB$116</f>
        <v>0</v>
      </c>
      <c r="Z132" s="94">
        <f>(AB$112/100)*(AD$112-AB132)+AB132+$AD$114</f>
        <v>18.25</v>
      </c>
      <c r="AA132" s="6">
        <f>$AD$113</f>
        <v>25</v>
      </c>
      <c r="AB132" s="95">
        <v>3</v>
      </c>
      <c r="AC132" s="96">
        <f t="shared" si="1"/>
        <v>1232000</v>
      </c>
      <c r="AD132" s="97">
        <f t="shared" si="2"/>
        <v>418.88000000000005</v>
      </c>
      <c r="AE132" s="6">
        <f t="shared" si="3"/>
        <v>6.75</v>
      </c>
      <c r="AF132" s="6"/>
      <c r="AG132" s="98">
        <v>30</v>
      </c>
      <c r="AH132" s="93">
        <v>22</v>
      </c>
      <c r="AI132" s="93">
        <v>-1.2</v>
      </c>
      <c r="AJ132" s="99">
        <v>1.6</v>
      </c>
    </row>
    <row r="133" spans="1:36" ht="12.75" customHeight="1" outlineLevel="1" thickBot="1" x14ac:dyDescent="0.3">
      <c r="A133" s="251"/>
      <c r="B133" s="6"/>
      <c r="C133" s="6"/>
      <c r="D133" s="6"/>
      <c r="E133" s="244"/>
      <c r="F133" s="249"/>
      <c r="G133" s="252"/>
      <c r="H133" s="252"/>
      <c r="I133" s="252"/>
      <c r="J133" s="252"/>
      <c r="K133" s="252"/>
      <c r="L133" s="252"/>
      <c r="M133" s="252"/>
      <c r="N133" s="60" t="s">
        <v>255</v>
      </c>
      <c r="O133" s="6"/>
      <c r="P133" s="6"/>
      <c r="Q133" s="23"/>
      <c r="R133" s="6"/>
      <c r="S133" s="6"/>
      <c r="T133" s="61"/>
      <c r="U133" s="249"/>
      <c r="V133" s="6" t="s">
        <v>258</v>
      </c>
      <c r="W133" s="102">
        <v>23</v>
      </c>
      <c r="X133" s="6">
        <f t="shared" si="0"/>
        <v>8</v>
      </c>
      <c r="Y133" s="6">
        <f>$AB$116</f>
        <v>0</v>
      </c>
      <c r="Z133" s="94">
        <f>(AB$112/100)*(AD$112-AB133)+AB133+$AD$114</f>
        <v>17.399999999999999</v>
      </c>
      <c r="AA133" s="6">
        <f>$AD$113</f>
        <v>25</v>
      </c>
      <c r="AB133" s="103">
        <v>-0.4</v>
      </c>
      <c r="AC133" s="96">
        <f t="shared" si="1"/>
        <v>1288000</v>
      </c>
      <c r="AD133" s="97">
        <f t="shared" si="2"/>
        <v>437.92</v>
      </c>
      <c r="AE133" s="6">
        <f t="shared" si="3"/>
        <v>7.6000000000000014</v>
      </c>
      <c r="AF133" s="6"/>
      <c r="AG133" s="104">
        <v>31</v>
      </c>
      <c r="AH133" s="102">
        <v>23</v>
      </c>
      <c r="AI133" s="102">
        <v>-5</v>
      </c>
      <c r="AJ133" s="105">
        <v>-1.7</v>
      </c>
    </row>
    <row r="134" spans="1:36" ht="12.75" customHeight="1" outlineLevel="1" thickBot="1" x14ac:dyDescent="0.3">
      <c r="A134" s="251"/>
      <c r="B134" s="252"/>
      <c r="C134" s="252"/>
      <c r="D134" s="252"/>
      <c r="E134" s="252"/>
      <c r="F134" s="252"/>
      <c r="G134" s="252"/>
      <c r="H134" s="242"/>
      <c r="I134" s="252"/>
      <c r="J134" s="252"/>
      <c r="K134" s="252"/>
      <c r="L134" s="252"/>
      <c r="M134" s="252"/>
      <c r="N134" s="60" t="s">
        <v>257</v>
      </c>
      <c r="O134" s="6"/>
      <c r="P134" s="6"/>
      <c r="Q134" s="6"/>
      <c r="R134" s="6"/>
      <c r="S134" s="6"/>
      <c r="T134" s="61"/>
      <c r="U134" s="249"/>
      <c r="V134" s="6" t="s">
        <v>259</v>
      </c>
      <c r="W134" s="104">
        <f>SUM(W122:W133)</f>
        <v>228</v>
      </c>
      <c r="X134" s="6"/>
      <c r="Y134" s="6"/>
      <c r="Z134" s="6"/>
      <c r="AA134" s="6"/>
      <c r="AB134" s="6"/>
      <c r="AC134" s="6"/>
      <c r="AD134" s="6"/>
      <c r="AE134" s="6"/>
      <c r="AF134" s="6"/>
      <c r="AG134" s="6"/>
      <c r="AH134" s="6"/>
      <c r="AI134" s="6"/>
      <c r="AJ134" s="58"/>
    </row>
    <row r="135" spans="1:36" ht="12.75" customHeight="1" outlineLevel="1" x14ac:dyDescent="0.25">
      <c r="A135" s="251"/>
      <c r="B135" s="6"/>
      <c r="C135" s="252"/>
      <c r="D135" s="252"/>
      <c r="E135" s="252"/>
      <c r="F135" s="6"/>
      <c r="G135" s="252"/>
      <c r="H135" s="49"/>
      <c r="I135" s="252"/>
      <c r="J135" s="252"/>
      <c r="K135" s="252"/>
      <c r="L135" s="252"/>
      <c r="M135" s="252"/>
      <c r="N135" s="64"/>
      <c r="O135" s="6"/>
      <c r="P135" s="6"/>
      <c r="Q135" s="6"/>
      <c r="R135" s="6"/>
      <c r="S135" s="6"/>
      <c r="T135" s="61"/>
      <c r="U135" s="6"/>
      <c r="V135" s="6"/>
      <c r="W135" s="6"/>
      <c r="X135" s="6"/>
      <c r="Y135" s="6"/>
      <c r="Z135" s="6"/>
      <c r="AA135" s="6"/>
      <c r="AB135" s="6"/>
      <c r="AC135" s="6"/>
      <c r="AD135" s="6"/>
      <c r="AE135" s="6"/>
      <c r="AF135" s="6"/>
      <c r="AG135" s="6"/>
      <c r="AH135" s="6"/>
      <c r="AI135" s="6"/>
      <c r="AJ135" s="58"/>
    </row>
    <row r="136" spans="1:36" ht="12.75" customHeight="1" outlineLevel="1" x14ac:dyDescent="0.25">
      <c r="A136" s="251"/>
      <c r="B136" s="6"/>
      <c r="C136" s="252"/>
      <c r="D136" s="252"/>
      <c r="E136" s="275"/>
      <c r="F136" s="249"/>
      <c r="G136" s="252"/>
      <c r="H136" s="252"/>
      <c r="I136" s="252"/>
      <c r="J136" s="252"/>
      <c r="K136" s="252"/>
      <c r="L136" s="252"/>
      <c r="M136" s="252"/>
      <c r="N136" s="64"/>
      <c r="O136" s="6" t="s">
        <v>260</v>
      </c>
      <c r="P136" s="6" t="s">
        <v>261</v>
      </c>
      <c r="Q136" s="6" t="s">
        <v>262</v>
      </c>
      <c r="R136" s="6"/>
      <c r="S136" s="6"/>
      <c r="T136" s="61"/>
      <c r="U136" s="6"/>
      <c r="V136" s="6"/>
      <c r="W136" s="6"/>
      <c r="X136" s="6"/>
      <c r="Y136" s="6"/>
      <c r="Z136" s="6"/>
      <c r="AA136" s="6"/>
      <c r="AB136" s="6"/>
      <c r="AC136" s="6"/>
      <c r="AD136" s="6"/>
      <c r="AE136" s="6"/>
      <c r="AF136" s="6"/>
      <c r="AG136" s="6"/>
      <c r="AH136" s="6"/>
      <c r="AI136" s="6"/>
      <c r="AJ136" s="58"/>
    </row>
    <row r="137" spans="1:36" ht="12.75" customHeight="1" outlineLevel="1" x14ac:dyDescent="0.25">
      <c r="A137" s="251"/>
      <c r="B137" s="20"/>
      <c r="C137" s="252"/>
      <c r="D137" s="20"/>
      <c r="E137" s="277"/>
      <c r="F137" s="279"/>
      <c r="G137" s="252"/>
      <c r="H137" s="252"/>
      <c r="I137" s="33"/>
      <c r="J137" s="252"/>
      <c r="K137" s="252"/>
      <c r="L137" s="252"/>
      <c r="M137" s="252"/>
      <c r="N137" s="64"/>
      <c r="O137" s="249" t="s">
        <v>208</v>
      </c>
      <c r="P137" s="249" t="s">
        <v>208</v>
      </c>
      <c r="Q137" s="249" t="s">
        <v>208</v>
      </c>
      <c r="R137" s="6"/>
      <c r="S137" s="6"/>
      <c r="T137" s="61"/>
      <c r="U137" s="6" t="s">
        <v>263</v>
      </c>
      <c r="V137" s="6"/>
      <c r="W137" s="6"/>
      <c r="X137" s="6"/>
      <c r="Y137" s="6"/>
      <c r="Z137" s="6"/>
      <c r="AA137" s="6"/>
      <c r="AB137" s="6"/>
      <c r="AC137" s="6"/>
      <c r="AD137" s="6"/>
      <c r="AE137" s="6"/>
      <c r="AF137" s="6"/>
      <c r="AG137" s="6"/>
      <c r="AH137" s="6"/>
      <c r="AI137" s="6"/>
      <c r="AJ137" s="58"/>
    </row>
    <row r="138" spans="1:36" ht="12.75" customHeight="1" outlineLevel="1" x14ac:dyDescent="0.25">
      <c r="A138" s="251"/>
      <c r="B138" s="20"/>
      <c r="C138" s="252"/>
      <c r="D138" s="20"/>
      <c r="E138" s="277"/>
      <c r="F138" s="279"/>
      <c r="G138" s="252"/>
      <c r="H138" s="252"/>
      <c r="I138" s="33"/>
      <c r="J138" s="252"/>
      <c r="K138" s="252"/>
      <c r="L138" s="252"/>
      <c r="M138" s="252"/>
      <c r="N138" s="64" t="s">
        <v>239</v>
      </c>
      <c r="O138" s="96">
        <f t="shared" ref="O138:O149" si="4">IF(AE122&gt;0,AD122*AE122,0)</f>
        <v>3514.3079999999995</v>
      </c>
      <c r="P138" s="96">
        <f t="shared" ref="P138:P149" si="5">(W122*X122*$AB$114)+(W122*Y122*$AB$113)</f>
        <v>294.40000000000003</v>
      </c>
      <c r="Q138" s="96">
        <f t="shared" ref="Q138:Q150" si="6">SUM(O138:P138)</f>
        <v>3808.7079999999996</v>
      </c>
      <c r="R138" s="6"/>
      <c r="S138" s="6"/>
      <c r="T138" s="61"/>
      <c r="U138" s="6"/>
      <c r="V138" s="6"/>
      <c r="W138" s="6"/>
      <c r="X138" s="6"/>
      <c r="Y138" s="6"/>
      <c r="Z138" s="6"/>
      <c r="AA138" s="6">
        <f>($AD$112-$AD$111)*($AB$112/100)+$AD$111+$AD$114</f>
        <v>13</v>
      </c>
      <c r="AB138" s="6" t="s">
        <v>234</v>
      </c>
      <c r="AC138" s="6"/>
      <c r="AD138" s="6"/>
      <c r="AE138" s="6"/>
      <c r="AF138" s="6"/>
      <c r="AG138" s="6"/>
      <c r="AH138" s="6"/>
      <c r="AI138" s="6"/>
      <c r="AJ138" s="58"/>
    </row>
    <row r="139" spans="1:36" outlineLevel="1" x14ac:dyDescent="0.25">
      <c r="A139" s="251"/>
      <c r="B139" s="20"/>
      <c r="C139" s="252"/>
      <c r="D139" s="20"/>
      <c r="E139" s="277"/>
      <c r="F139" s="280"/>
      <c r="G139" s="252"/>
      <c r="H139" s="252"/>
      <c r="I139" s="33"/>
      <c r="J139" s="252"/>
      <c r="K139" s="252"/>
      <c r="L139" s="252"/>
      <c r="M139" s="252"/>
      <c r="N139" s="64" t="s">
        <v>241</v>
      </c>
      <c r="O139" s="96">
        <f t="shared" si="4"/>
        <v>3084.4800000000005</v>
      </c>
      <c r="P139" s="96">
        <f t="shared" si="5"/>
        <v>256</v>
      </c>
      <c r="Q139" s="96">
        <f t="shared" si="6"/>
        <v>3340.4800000000005</v>
      </c>
      <c r="R139" s="6"/>
      <c r="S139" s="6"/>
      <c r="T139" s="61"/>
      <c r="U139" s="6" t="s">
        <v>264</v>
      </c>
      <c r="V139" s="6"/>
      <c r="W139" s="6"/>
      <c r="X139" s="6"/>
      <c r="Y139" s="6"/>
      <c r="Z139" s="6"/>
      <c r="AA139" s="94">
        <f>AB111*0.34*(AD113-AA138)/1000</f>
        <v>28.56</v>
      </c>
      <c r="AB139" s="6" t="s">
        <v>266</v>
      </c>
      <c r="AC139" s="96">
        <f>AA139*1000</f>
        <v>28560</v>
      </c>
      <c r="AD139" s="6" t="s">
        <v>267</v>
      </c>
      <c r="AE139" s="6"/>
      <c r="AF139" s="6"/>
      <c r="AG139" s="6"/>
      <c r="AH139" s="6"/>
      <c r="AI139" s="6"/>
      <c r="AJ139" s="58"/>
    </row>
    <row r="140" spans="1:36" outlineLevel="1" x14ac:dyDescent="0.25">
      <c r="A140" s="251"/>
      <c r="B140" s="20"/>
      <c r="C140" s="252"/>
      <c r="D140" s="20"/>
      <c r="E140" s="244"/>
      <c r="F140" s="94"/>
      <c r="G140" s="252"/>
      <c r="H140" s="20"/>
      <c r="I140" s="33"/>
      <c r="J140" s="252"/>
      <c r="K140" s="252"/>
      <c r="L140" s="252"/>
      <c r="M140" s="252"/>
      <c r="N140" s="64" t="s">
        <v>243</v>
      </c>
      <c r="O140" s="96">
        <f t="shared" si="4"/>
        <v>3196.8160000000003</v>
      </c>
      <c r="P140" s="96">
        <f t="shared" si="5"/>
        <v>294.40000000000003</v>
      </c>
      <c r="Q140" s="96">
        <f t="shared" si="6"/>
        <v>3491.2160000000003</v>
      </c>
      <c r="R140" s="6"/>
      <c r="S140" s="6"/>
      <c r="T140" s="61"/>
      <c r="U140" s="6" t="s">
        <v>265</v>
      </c>
      <c r="V140" s="6"/>
      <c r="W140" s="6"/>
      <c r="X140" s="6"/>
      <c r="Y140" s="6"/>
      <c r="Z140" s="6"/>
      <c r="AA140" s="6"/>
      <c r="AB140" s="6"/>
      <c r="AC140" s="6"/>
      <c r="AD140" s="6"/>
      <c r="AE140" s="6"/>
      <c r="AF140" s="6"/>
      <c r="AG140" s="6"/>
      <c r="AH140" s="6"/>
      <c r="AI140" s="6"/>
      <c r="AJ140" s="58"/>
    </row>
    <row r="141" spans="1:36" outlineLevel="1" x14ac:dyDescent="0.25">
      <c r="A141" s="251"/>
      <c r="B141" s="252"/>
      <c r="C141" s="252"/>
      <c r="D141" s="6"/>
      <c r="E141" s="277"/>
      <c r="F141" s="252"/>
      <c r="G141" s="252"/>
      <c r="H141" s="252"/>
      <c r="I141" s="33"/>
      <c r="J141" s="252"/>
      <c r="K141" s="252"/>
      <c r="L141" s="252"/>
      <c r="M141" s="252"/>
      <c r="N141" s="64" t="s">
        <v>244</v>
      </c>
      <c r="O141" s="96">
        <f t="shared" si="4"/>
        <v>2649.4160000000002</v>
      </c>
      <c r="P141" s="96">
        <f t="shared" si="5"/>
        <v>281.60000000000002</v>
      </c>
      <c r="Q141" s="96">
        <f t="shared" si="6"/>
        <v>2931.0160000000001</v>
      </c>
      <c r="R141" s="6"/>
      <c r="S141" s="6"/>
      <c r="T141" s="61"/>
      <c r="U141" s="6"/>
      <c r="V141" s="6"/>
      <c r="W141" s="6"/>
      <c r="X141" s="6"/>
      <c r="Y141" s="6"/>
      <c r="Z141" s="6"/>
      <c r="AA141" s="6"/>
      <c r="AB141" s="6"/>
      <c r="AC141" s="6"/>
      <c r="AD141" s="6"/>
      <c r="AE141" s="6"/>
      <c r="AF141" s="6"/>
      <c r="AG141" s="6"/>
      <c r="AH141" s="6"/>
      <c r="AI141" s="6"/>
      <c r="AJ141" s="58"/>
    </row>
    <row r="142" spans="1:36" outlineLevel="1" x14ac:dyDescent="0.25">
      <c r="A142" s="251"/>
      <c r="B142" s="20"/>
      <c r="C142" s="252"/>
      <c r="D142" s="252"/>
      <c r="E142" s="244"/>
      <c r="F142" s="252"/>
      <c r="G142" s="252"/>
      <c r="H142" s="252"/>
      <c r="I142" s="33"/>
      <c r="J142" s="252"/>
      <c r="K142" s="252"/>
      <c r="L142" s="252"/>
      <c r="M142" s="252"/>
      <c r="N142" s="64" t="s">
        <v>246</v>
      </c>
      <c r="O142" s="96">
        <f t="shared" si="4"/>
        <v>1959.2159999999997</v>
      </c>
      <c r="P142" s="96">
        <f t="shared" si="5"/>
        <v>268.8</v>
      </c>
      <c r="Q142" s="96">
        <f t="shared" si="6"/>
        <v>2228.0159999999996</v>
      </c>
      <c r="R142" s="6"/>
      <c r="S142" s="6"/>
      <c r="T142" s="61"/>
      <c r="U142" s="6"/>
      <c r="V142" s="6"/>
      <c r="W142" s="6"/>
      <c r="X142" s="6"/>
      <c r="Y142" s="6"/>
      <c r="Z142" s="6"/>
      <c r="AA142" s="6"/>
      <c r="AB142" s="6"/>
      <c r="AC142" s="6"/>
      <c r="AD142" s="6"/>
      <c r="AE142" s="6"/>
      <c r="AF142" s="6"/>
      <c r="AG142" s="6"/>
      <c r="AH142" s="6"/>
      <c r="AI142" s="6"/>
      <c r="AJ142" s="58"/>
    </row>
    <row r="143" spans="1:36" outlineLevel="1" x14ac:dyDescent="0.25">
      <c r="B143" s="20"/>
      <c r="C143" s="252"/>
      <c r="D143" s="252"/>
      <c r="E143" s="245"/>
      <c r="F143" s="252"/>
      <c r="G143" s="252"/>
      <c r="H143" s="252"/>
      <c r="I143" s="33"/>
      <c r="N143" s="64" t="s">
        <v>248</v>
      </c>
      <c r="O143" s="96">
        <f t="shared" si="4"/>
        <v>0</v>
      </c>
      <c r="P143" s="96">
        <f t="shared" si="5"/>
        <v>243.20000000000002</v>
      </c>
      <c r="Q143" s="96">
        <f t="shared" si="6"/>
        <v>243.20000000000002</v>
      </c>
      <c r="R143" s="6"/>
      <c r="S143" s="6"/>
      <c r="T143" s="61"/>
      <c r="U143" s="6"/>
      <c r="V143" s="6"/>
      <c r="W143" s="6"/>
      <c r="X143" s="6"/>
      <c r="Y143" s="6"/>
      <c r="Z143" s="6"/>
      <c r="AA143" s="6"/>
      <c r="AB143" s="6"/>
      <c r="AC143" s="6"/>
      <c r="AD143" s="6"/>
      <c r="AE143" s="6"/>
      <c r="AF143" s="6"/>
      <c r="AG143" s="6"/>
      <c r="AH143" s="6"/>
      <c r="AI143" s="6"/>
      <c r="AJ143" s="58"/>
    </row>
    <row r="144" spans="1:36" outlineLevel="1" x14ac:dyDescent="0.25">
      <c r="B144" s="20"/>
      <c r="C144" s="252"/>
      <c r="D144" s="252"/>
      <c r="E144" s="245"/>
      <c r="F144" s="252"/>
      <c r="G144" s="252"/>
      <c r="H144" s="49"/>
      <c r="I144" s="33"/>
      <c r="N144" s="64" t="s">
        <v>250</v>
      </c>
      <c r="O144" s="96">
        <f t="shared" si="4"/>
        <v>0</v>
      </c>
      <c r="P144" s="96">
        <f t="shared" si="5"/>
        <v>0</v>
      </c>
      <c r="Q144" s="96">
        <f t="shared" si="6"/>
        <v>0</v>
      </c>
      <c r="R144" s="6"/>
      <c r="S144" s="6"/>
      <c r="T144" s="61"/>
      <c r="U144" s="6"/>
      <c r="V144" s="6"/>
      <c r="W144" s="6"/>
      <c r="X144" s="6"/>
      <c r="Y144" s="6"/>
      <c r="Z144" s="6"/>
      <c r="AA144" s="6"/>
      <c r="AB144" s="6"/>
      <c r="AC144" s="6"/>
      <c r="AD144" s="6"/>
      <c r="AE144" s="6"/>
      <c r="AF144" s="6"/>
      <c r="AG144" s="6"/>
      <c r="AH144" s="6"/>
      <c r="AI144" s="6"/>
      <c r="AJ144" s="58"/>
    </row>
    <row r="145" spans="2:36" outlineLevel="1" x14ac:dyDescent="0.25">
      <c r="B145" s="20"/>
      <c r="C145" s="252"/>
      <c r="D145" s="252"/>
      <c r="E145" s="245"/>
      <c r="F145" s="252"/>
      <c r="G145" s="252"/>
      <c r="H145" s="252"/>
      <c r="I145" s="33"/>
      <c r="N145" s="64" t="s">
        <v>252</v>
      </c>
      <c r="O145" s="96">
        <f t="shared" si="4"/>
        <v>0</v>
      </c>
      <c r="P145" s="96">
        <f t="shared" si="5"/>
        <v>153.60000000000002</v>
      </c>
      <c r="Q145" s="96">
        <f t="shared" si="6"/>
        <v>153.60000000000002</v>
      </c>
      <c r="R145" s="6"/>
      <c r="S145" s="96"/>
      <c r="T145" s="61"/>
      <c r="U145" s="6"/>
      <c r="V145" s="6"/>
      <c r="W145" s="6"/>
      <c r="X145" s="6"/>
      <c r="Y145" s="6"/>
      <c r="Z145" s="6"/>
      <c r="AA145" s="6"/>
      <c r="AB145" s="6"/>
      <c r="AC145" s="6"/>
      <c r="AD145" s="6"/>
      <c r="AE145" s="6"/>
      <c r="AF145" s="6"/>
      <c r="AG145" s="6"/>
      <c r="AH145" s="6"/>
      <c r="AI145" s="6"/>
      <c r="AJ145" s="58"/>
    </row>
    <row r="146" spans="2:36" outlineLevel="1" x14ac:dyDescent="0.25">
      <c r="B146" s="252"/>
      <c r="C146" s="252"/>
      <c r="D146" s="6"/>
      <c r="E146" s="244"/>
      <c r="F146" s="252"/>
      <c r="G146" s="252"/>
      <c r="H146" s="252"/>
      <c r="I146" s="33"/>
      <c r="N146" s="64" t="s">
        <v>253</v>
      </c>
      <c r="O146" s="96">
        <f t="shared" si="4"/>
        <v>1895.4319999999996</v>
      </c>
      <c r="P146" s="96">
        <f t="shared" si="5"/>
        <v>281.60000000000002</v>
      </c>
      <c r="Q146" s="96">
        <f t="shared" si="6"/>
        <v>2177.0319999999997</v>
      </c>
      <c r="R146" s="6"/>
      <c r="S146" s="96"/>
      <c r="T146" s="61"/>
      <c r="U146" s="6"/>
      <c r="V146" s="6"/>
      <c r="W146" s="6"/>
      <c r="X146" s="6"/>
      <c r="Y146" s="6"/>
      <c r="Z146" s="6"/>
      <c r="AA146" s="6"/>
      <c r="AB146" s="6"/>
      <c r="AC146" s="6"/>
      <c r="AD146" s="6"/>
      <c r="AE146" s="6"/>
      <c r="AF146" s="6"/>
      <c r="AG146" s="6"/>
      <c r="AH146" s="6"/>
      <c r="AI146" s="6"/>
      <c r="AJ146" s="58"/>
    </row>
    <row r="147" spans="2:36" outlineLevel="1" x14ac:dyDescent="0.25">
      <c r="B147" s="252"/>
      <c r="C147" s="252"/>
      <c r="D147" s="252"/>
      <c r="E147" s="252"/>
      <c r="F147" s="252"/>
      <c r="G147" s="252"/>
      <c r="H147" s="252"/>
      <c r="I147" s="33"/>
      <c r="N147" s="64" t="s">
        <v>254</v>
      </c>
      <c r="O147" s="96">
        <f t="shared" si="4"/>
        <v>2199.1200000000003</v>
      </c>
      <c r="P147" s="96">
        <f t="shared" si="5"/>
        <v>268.8</v>
      </c>
      <c r="Q147" s="96">
        <f t="shared" si="6"/>
        <v>2467.9200000000005</v>
      </c>
      <c r="R147" s="6"/>
      <c r="S147" s="96"/>
      <c r="T147" s="61"/>
      <c r="U147" s="6"/>
      <c r="V147" s="6"/>
      <c r="W147" s="6"/>
      <c r="X147" s="6"/>
      <c r="Y147" s="6"/>
      <c r="Z147" s="6"/>
      <c r="AA147" s="6"/>
      <c r="AB147" s="6"/>
      <c r="AC147" s="6"/>
      <c r="AD147" s="6"/>
      <c r="AE147" s="6"/>
      <c r="AF147" s="6"/>
      <c r="AG147" s="6"/>
      <c r="AH147" s="6"/>
      <c r="AI147" s="6"/>
      <c r="AJ147" s="58"/>
    </row>
    <row r="148" spans="2:36" outlineLevel="1" x14ac:dyDescent="0.25">
      <c r="B148" s="6"/>
      <c r="C148" s="252"/>
      <c r="D148" s="252"/>
      <c r="E148" s="249"/>
      <c r="F148" s="249"/>
      <c r="G148" s="252"/>
      <c r="H148" s="252"/>
      <c r="I148" s="33"/>
      <c r="N148" s="64" t="s">
        <v>256</v>
      </c>
      <c r="O148" s="96">
        <f t="shared" si="4"/>
        <v>2827.4400000000005</v>
      </c>
      <c r="P148" s="96">
        <f t="shared" si="5"/>
        <v>281.60000000000002</v>
      </c>
      <c r="Q148" s="96">
        <f t="shared" si="6"/>
        <v>3109.0400000000004</v>
      </c>
      <c r="R148" s="6"/>
      <c r="S148" s="96"/>
      <c r="T148" s="61"/>
      <c r="U148" s="6"/>
      <c r="V148" s="6"/>
      <c r="W148" s="6"/>
      <c r="X148" s="6"/>
      <c r="Y148" s="6"/>
      <c r="Z148" s="6"/>
      <c r="AA148" s="6"/>
      <c r="AB148" s="6"/>
      <c r="AC148" s="6"/>
      <c r="AD148" s="6"/>
      <c r="AE148" s="6"/>
      <c r="AF148" s="6"/>
      <c r="AG148" s="6"/>
      <c r="AH148" s="6"/>
      <c r="AI148" s="6"/>
      <c r="AJ148" s="58"/>
    </row>
    <row r="149" spans="2:36" ht="13.8" outlineLevel="1" thickBot="1" x14ac:dyDescent="0.3">
      <c r="B149" s="20"/>
      <c r="C149" s="252"/>
      <c r="D149" s="252"/>
      <c r="E149" s="49"/>
      <c r="F149" s="252"/>
      <c r="G149" s="252"/>
      <c r="H149" s="252"/>
      <c r="I149" s="33"/>
      <c r="N149" s="64" t="s">
        <v>258</v>
      </c>
      <c r="O149" s="96">
        <f t="shared" si="4"/>
        <v>3328.1920000000009</v>
      </c>
      <c r="P149" s="96">
        <f t="shared" si="5"/>
        <v>294.40000000000003</v>
      </c>
      <c r="Q149" s="96">
        <f t="shared" si="6"/>
        <v>3622.592000000001</v>
      </c>
      <c r="R149" s="6"/>
      <c r="S149" s="96"/>
      <c r="T149" s="61"/>
      <c r="U149" s="6"/>
      <c r="V149" s="6"/>
      <c r="W149" s="6"/>
      <c r="X149" s="6"/>
      <c r="Y149" s="6"/>
      <c r="Z149" s="6"/>
      <c r="AA149" s="6"/>
      <c r="AB149" s="6"/>
      <c r="AC149" s="6"/>
      <c r="AD149" s="6"/>
      <c r="AE149" s="6"/>
      <c r="AF149" s="6"/>
      <c r="AG149" s="6"/>
      <c r="AH149" s="6"/>
      <c r="AI149" s="6"/>
      <c r="AJ149" s="58"/>
    </row>
    <row r="150" spans="2:36" ht="13.8" outlineLevel="1" thickBot="1" x14ac:dyDescent="0.3">
      <c r="B150" s="20"/>
      <c r="C150" s="252"/>
      <c r="D150" s="252"/>
      <c r="E150" s="49"/>
      <c r="F150" s="252"/>
      <c r="G150" s="252"/>
      <c r="H150" s="252"/>
      <c r="I150" s="33"/>
      <c r="N150" s="106" t="s">
        <v>268</v>
      </c>
      <c r="O150" s="107">
        <f>SUM(O138:O149)</f>
        <v>24654.420000000006</v>
      </c>
      <c r="P150" s="107">
        <f>SUM(P138:P149)</f>
        <v>2918.4</v>
      </c>
      <c r="Q150" s="108">
        <f t="shared" si="6"/>
        <v>27572.820000000007</v>
      </c>
      <c r="R150" s="6"/>
      <c r="S150" s="96"/>
      <c r="T150" s="61"/>
      <c r="U150" s="6"/>
      <c r="V150" s="6"/>
      <c r="W150" s="6"/>
      <c r="X150" s="6"/>
      <c r="Y150" s="6"/>
      <c r="Z150" s="6"/>
      <c r="AA150" s="6"/>
      <c r="AB150" s="6"/>
      <c r="AC150" s="6"/>
      <c r="AD150" s="6"/>
      <c r="AE150" s="6"/>
      <c r="AF150" s="6"/>
      <c r="AG150" s="6"/>
      <c r="AH150" s="6"/>
      <c r="AI150" s="6"/>
      <c r="AJ150" s="58"/>
    </row>
    <row r="151" spans="2:36" outlineLevel="1" x14ac:dyDescent="0.25">
      <c r="B151" s="20"/>
      <c r="C151" s="252"/>
      <c r="D151" s="252"/>
      <c r="E151" s="49"/>
      <c r="F151" s="252"/>
      <c r="G151" s="252"/>
      <c r="H151" s="252"/>
      <c r="I151" s="33"/>
      <c r="N151" s="64"/>
      <c r="O151" s="6"/>
      <c r="P151" s="6"/>
      <c r="Q151" s="6"/>
      <c r="R151" s="6"/>
      <c r="S151" s="6"/>
      <c r="T151" s="61"/>
      <c r="U151" s="6"/>
      <c r="V151" s="6"/>
      <c r="W151" s="6"/>
      <c r="X151" s="6"/>
      <c r="Y151" s="6"/>
      <c r="Z151" s="6"/>
      <c r="AA151" s="6"/>
      <c r="AB151" s="6"/>
      <c r="AC151" s="6"/>
      <c r="AD151" s="6"/>
      <c r="AE151" s="6"/>
      <c r="AF151" s="6"/>
      <c r="AG151" s="6"/>
      <c r="AH151" s="6"/>
      <c r="AI151" s="6"/>
      <c r="AJ151" s="58"/>
    </row>
    <row r="152" spans="2:36" outlineLevel="1" x14ac:dyDescent="0.25">
      <c r="B152" s="20"/>
      <c r="C152" s="252"/>
      <c r="D152" s="252"/>
      <c r="E152" s="49"/>
      <c r="F152" s="252"/>
      <c r="G152" s="252"/>
      <c r="H152" s="252"/>
      <c r="I152" s="33"/>
      <c r="N152" s="64"/>
      <c r="O152" s="6"/>
      <c r="P152" s="6"/>
      <c r="Q152" s="6"/>
      <c r="R152" s="6"/>
      <c r="S152" s="6"/>
      <c r="T152" s="61"/>
      <c r="U152" s="6"/>
      <c r="V152" s="6"/>
      <c r="W152" s="6"/>
      <c r="X152" s="6"/>
      <c r="Y152" s="6"/>
      <c r="Z152" s="6"/>
      <c r="AA152" s="6"/>
      <c r="AB152" s="6"/>
      <c r="AC152" s="6"/>
      <c r="AD152" s="6"/>
      <c r="AE152" s="6"/>
      <c r="AF152" s="6"/>
      <c r="AG152" s="6"/>
      <c r="AH152" s="6"/>
      <c r="AI152" s="6"/>
      <c r="AJ152" s="58"/>
    </row>
    <row r="153" spans="2:36" outlineLevel="1" x14ac:dyDescent="0.25">
      <c r="B153" s="252"/>
      <c r="C153" s="252"/>
      <c r="D153" s="252"/>
      <c r="E153" s="252"/>
      <c r="F153" s="252"/>
      <c r="G153" s="252"/>
      <c r="H153" s="252"/>
      <c r="I153" s="33"/>
      <c r="N153" s="26"/>
      <c r="O153" s="27"/>
      <c r="P153" s="27"/>
      <c r="Q153" s="27"/>
      <c r="R153" s="27"/>
      <c r="S153" s="27"/>
      <c r="T153" s="27"/>
      <c r="U153" s="28"/>
      <c r="V153" s="29"/>
      <c r="W153" s="29"/>
      <c r="X153" s="29"/>
      <c r="Y153" s="29"/>
      <c r="Z153" s="29"/>
      <c r="AA153" s="29"/>
      <c r="AB153" s="29"/>
      <c r="AC153" s="29"/>
      <c r="AD153" s="29"/>
      <c r="AE153" s="29"/>
      <c r="AF153" s="29"/>
      <c r="AG153" s="29"/>
      <c r="AH153" s="29"/>
      <c r="AI153" s="29"/>
      <c r="AJ153" s="89"/>
    </row>
    <row r="154" spans="2:36" outlineLevel="1" x14ac:dyDescent="0.25">
      <c r="B154" s="251"/>
      <c r="C154" s="252"/>
      <c r="D154" s="252"/>
      <c r="E154" s="252"/>
      <c r="F154" s="252"/>
      <c r="G154" s="252"/>
      <c r="H154" s="252"/>
      <c r="I154" s="33"/>
    </row>
    <row r="155" spans="2:36" outlineLevel="1" x14ac:dyDescent="0.25">
      <c r="B155" s="251"/>
      <c r="C155" s="252"/>
      <c r="D155" s="252"/>
      <c r="E155" s="252"/>
      <c r="F155" s="252"/>
      <c r="G155" s="252"/>
      <c r="H155" s="252"/>
      <c r="I155" s="33"/>
    </row>
    <row r="156" spans="2:36" outlineLevel="1" x14ac:dyDescent="0.25">
      <c r="B156" s="251"/>
      <c r="C156" s="252"/>
      <c r="D156" s="252"/>
      <c r="E156" s="252"/>
      <c r="F156" s="252"/>
      <c r="G156" s="252"/>
      <c r="H156" s="252"/>
      <c r="I156" s="33"/>
    </row>
    <row r="157" spans="2:36" ht="22.8" x14ac:dyDescent="0.25">
      <c r="B157" s="1406"/>
      <c r="C157" s="1360"/>
      <c r="D157" s="1360"/>
      <c r="E157" s="1360"/>
      <c r="F157" s="1360"/>
      <c r="G157" s="1360"/>
      <c r="H157" s="1360"/>
      <c r="I157" s="1407"/>
      <c r="J157" s="252"/>
      <c r="R157" s="4"/>
      <c r="S157" s="252"/>
    </row>
    <row r="158" spans="2:36" ht="37.5" customHeight="1" x14ac:dyDescent="0.25">
      <c r="B158" s="1406" t="s">
        <v>372</v>
      </c>
      <c r="C158" s="1360"/>
      <c r="D158" s="1360"/>
      <c r="E158" s="1360"/>
      <c r="F158" s="1360"/>
      <c r="G158" s="1360"/>
      <c r="H158" s="1360"/>
      <c r="I158" s="1407"/>
      <c r="J158" s="252"/>
      <c r="K158" s="252"/>
      <c r="L158" s="252"/>
      <c r="M158" s="250"/>
      <c r="N158" s="250"/>
      <c r="O158" s="250"/>
      <c r="P158" s="250"/>
      <c r="Q158" s="250"/>
      <c r="R158" s="252"/>
      <c r="S158" s="252"/>
    </row>
    <row r="159" spans="2:36" x14ac:dyDescent="0.25">
      <c r="B159" s="109"/>
      <c r="C159" s="110"/>
      <c r="D159" s="110"/>
      <c r="E159" s="110"/>
      <c r="F159" s="110"/>
      <c r="G159" s="110"/>
      <c r="H159" s="151"/>
      <c r="I159" s="146"/>
      <c r="J159" s="252"/>
      <c r="K159" s="252"/>
      <c r="L159" s="252"/>
      <c r="M159" s="250"/>
      <c r="N159" s="250"/>
      <c r="O159" s="250"/>
      <c r="P159" s="250"/>
      <c r="Q159" s="250"/>
      <c r="R159" s="252"/>
      <c r="S159" s="252"/>
    </row>
    <row r="160" spans="2:36" ht="14.4" hidden="1" outlineLevel="1" x14ac:dyDescent="0.35">
      <c r="B160" s="113"/>
      <c r="C160" s="114"/>
      <c r="D160" s="115" t="s">
        <v>98</v>
      </c>
      <c r="E160" s="116"/>
      <c r="F160" s="116"/>
      <c r="G160" s="117"/>
      <c r="H160" s="118"/>
      <c r="I160" s="118"/>
      <c r="J160" s="252"/>
      <c r="K160" s="252"/>
      <c r="L160" s="252"/>
      <c r="M160" s="250"/>
      <c r="N160" s="250"/>
      <c r="O160" s="250"/>
      <c r="P160" s="250"/>
      <c r="Q160" s="250"/>
      <c r="R160" s="252"/>
      <c r="S160" s="252"/>
    </row>
    <row r="161" spans="2:19" hidden="1" outlineLevel="1" x14ac:dyDescent="0.25">
      <c r="B161" s="119"/>
      <c r="C161" s="120"/>
      <c r="D161" s="121" t="s">
        <v>99</v>
      </c>
      <c r="E161" s="252"/>
      <c r="F161" s="252"/>
      <c r="G161" s="33"/>
      <c r="H161" s="122"/>
      <c r="I161" s="122"/>
      <c r="J161" s="252"/>
      <c r="K161" s="252"/>
      <c r="L161" s="252"/>
      <c r="M161" s="250"/>
      <c r="N161" s="250"/>
      <c r="O161" s="250"/>
      <c r="P161" s="250"/>
      <c r="Q161" s="250"/>
      <c r="R161" s="252"/>
      <c r="S161" s="252"/>
    </row>
    <row r="162" spans="2:19" ht="14.4" hidden="1" outlineLevel="1" x14ac:dyDescent="0.3">
      <c r="B162" s="123"/>
      <c r="C162" s="124"/>
      <c r="D162" s="125" t="s">
        <v>100</v>
      </c>
      <c r="E162" s="110"/>
      <c r="F162" s="252"/>
      <c r="G162" s="111"/>
      <c r="H162" s="122"/>
      <c r="I162" s="122"/>
      <c r="J162" s="252"/>
      <c r="K162" s="252"/>
      <c r="L162" s="252"/>
      <c r="M162" s="250"/>
      <c r="N162" s="250"/>
      <c r="O162" s="250"/>
      <c r="P162" s="250"/>
      <c r="Q162" s="250"/>
      <c r="R162" s="252"/>
      <c r="S162" s="252"/>
    </row>
    <row r="163" spans="2:19" hidden="1" outlineLevel="1" x14ac:dyDescent="0.25">
      <c r="B163" s="1408" t="s">
        <v>344</v>
      </c>
      <c r="C163" s="1409"/>
      <c r="D163" s="1409"/>
      <c r="E163" s="1409"/>
      <c r="F163" s="1409"/>
      <c r="G163" s="1410"/>
      <c r="H163" s="126"/>
      <c r="I163" s="126"/>
      <c r="J163" s="252"/>
      <c r="K163" s="252"/>
      <c r="L163" s="252"/>
      <c r="M163" s="250"/>
      <c r="N163" s="250"/>
      <c r="O163" s="250"/>
      <c r="P163" s="250"/>
      <c r="Q163" s="250"/>
      <c r="R163" s="252"/>
      <c r="S163" s="252"/>
    </row>
    <row r="164" spans="2:19" hidden="1" outlineLevel="1" x14ac:dyDescent="0.25">
      <c r="B164" s="127" t="s">
        <v>102</v>
      </c>
      <c r="C164" s="114"/>
      <c r="D164" s="114" t="s">
        <v>103</v>
      </c>
      <c r="E164" s="114"/>
      <c r="F164" s="114" t="s">
        <v>103</v>
      </c>
      <c r="G164" s="128" t="s">
        <v>141</v>
      </c>
      <c r="H164" s="128" t="s">
        <v>104</v>
      </c>
      <c r="I164" s="126" t="s">
        <v>105</v>
      </c>
      <c r="J164" s="252"/>
      <c r="K164" s="252"/>
      <c r="L164" s="252"/>
      <c r="M164" s="250"/>
      <c r="N164" s="250"/>
      <c r="O164" s="250"/>
      <c r="P164" s="250"/>
      <c r="Q164" s="250"/>
      <c r="R164" s="252"/>
      <c r="S164" s="252"/>
    </row>
    <row r="165" spans="2:19" hidden="1" outlineLevel="1" x14ac:dyDescent="0.25">
      <c r="B165" s="113"/>
      <c r="C165" s="113"/>
      <c r="D165" s="116"/>
      <c r="E165" s="117"/>
      <c r="F165" s="33"/>
      <c r="G165" s="251"/>
      <c r="H165" s="120"/>
      <c r="I165" s="120"/>
      <c r="J165" s="252"/>
      <c r="K165" s="252"/>
      <c r="L165" s="252"/>
      <c r="M165" s="250"/>
      <c r="N165" s="250"/>
      <c r="O165" s="250"/>
      <c r="P165" s="250"/>
      <c r="Q165" s="250"/>
      <c r="R165" s="252"/>
      <c r="S165" s="252"/>
    </row>
    <row r="166" spans="2:19" hidden="1" outlineLevel="1" x14ac:dyDescent="0.25">
      <c r="B166" s="119"/>
      <c r="C166" s="251"/>
      <c r="D166" s="252"/>
      <c r="E166" s="33"/>
      <c r="F166" s="33"/>
      <c r="G166" s="251"/>
      <c r="H166" s="120"/>
      <c r="I166" s="120"/>
      <c r="J166" s="252"/>
      <c r="K166" s="252"/>
      <c r="L166" s="252"/>
      <c r="M166" s="250"/>
      <c r="N166" s="250"/>
      <c r="O166" s="250"/>
      <c r="P166" s="250"/>
      <c r="Q166" s="250"/>
      <c r="R166" s="252"/>
      <c r="S166" s="252"/>
    </row>
    <row r="167" spans="2:19" ht="14.4" hidden="1" outlineLevel="1" x14ac:dyDescent="0.3">
      <c r="B167" s="129" t="s">
        <v>328</v>
      </c>
      <c r="C167" s="74" t="s">
        <v>327</v>
      </c>
      <c r="D167" s="252"/>
      <c r="E167" s="33"/>
      <c r="F167" s="33"/>
      <c r="G167" s="251"/>
      <c r="H167" s="120"/>
      <c r="I167" s="120"/>
      <c r="J167" s="252"/>
      <c r="K167" s="252"/>
      <c r="L167" s="252"/>
      <c r="M167" s="250"/>
      <c r="N167" s="250"/>
      <c r="O167" s="250"/>
      <c r="P167" s="250"/>
      <c r="Q167" s="250"/>
      <c r="R167" s="252"/>
      <c r="S167" s="252"/>
    </row>
    <row r="168" spans="2:19" hidden="1" outlineLevel="1" x14ac:dyDescent="0.25">
      <c r="B168" s="130"/>
      <c r="C168" s="131"/>
      <c r="D168" s="252"/>
      <c r="E168" s="33"/>
      <c r="F168" s="33"/>
      <c r="G168" s="251"/>
      <c r="H168" s="120"/>
      <c r="I168" s="120"/>
      <c r="J168" s="252"/>
      <c r="K168" s="252"/>
      <c r="L168" s="252"/>
      <c r="M168" s="250"/>
      <c r="N168" s="250"/>
      <c r="O168" s="250"/>
      <c r="P168" s="250"/>
      <c r="Q168" s="250"/>
      <c r="R168" s="252"/>
      <c r="S168" s="252"/>
    </row>
    <row r="169" spans="2:19" ht="14.4" hidden="1" outlineLevel="1" x14ac:dyDescent="0.3">
      <c r="B169" s="73" t="s">
        <v>329</v>
      </c>
      <c r="C169" s="74" t="s">
        <v>337</v>
      </c>
      <c r="D169" s="252"/>
      <c r="E169" s="33"/>
      <c r="F169" s="33"/>
      <c r="G169" s="251"/>
      <c r="H169" s="120"/>
      <c r="I169" s="120"/>
      <c r="J169" s="252"/>
      <c r="K169" s="252"/>
      <c r="L169" s="252"/>
      <c r="M169" s="250"/>
      <c r="N169" s="250"/>
      <c r="O169" s="250"/>
      <c r="P169" s="250"/>
      <c r="Q169" s="250"/>
      <c r="R169" s="252"/>
      <c r="S169" s="252"/>
    </row>
    <row r="170" spans="2:19" hidden="1" outlineLevel="1" x14ac:dyDescent="0.25">
      <c r="B170" s="130"/>
      <c r="C170" s="131"/>
      <c r="D170" s="252"/>
      <c r="E170" s="33"/>
      <c r="F170" s="33"/>
      <c r="G170" s="251"/>
      <c r="H170" s="120"/>
      <c r="I170" s="120"/>
      <c r="J170" s="252"/>
      <c r="K170" s="252"/>
      <c r="L170" s="252"/>
      <c r="M170" s="250"/>
      <c r="N170" s="250"/>
      <c r="O170" s="250"/>
      <c r="P170" s="250"/>
      <c r="Q170" s="250"/>
      <c r="R170" s="4"/>
      <c r="S170" s="252"/>
    </row>
    <row r="171" spans="2:19" ht="14.4" hidden="1" outlineLevel="1" x14ac:dyDescent="0.25">
      <c r="B171" s="73"/>
      <c r="C171" s="251" t="s">
        <v>330</v>
      </c>
      <c r="D171" s="252"/>
      <c r="E171" s="33"/>
      <c r="F171" s="33"/>
      <c r="G171" s="251"/>
      <c r="H171" s="120"/>
      <c r="I171" s="120"/>
      <c r="J171" s="252"/>
      <c r="K171" s="252"/>
      <c r="L171" s="252"/>
      <c r="M171" s="250"/>
      <c r="N171" s="250"/>
      <c r="O171" s="250"/>
      <c r="P171" s="250"/>
      <c r="Q171" s="250"/>
      <c r="R171" s="4"/>
      <c r="S171" s="252"/>
    </row>
    <row r="172" spans="2:19" ht="14.4" hidden="1" outlineLevel="1" x14ac:dyDescent="0.3">
      <c r="B172" s="74"/>
      <c r="C172" s="251" t="s">
        <v>56</v>
      </c>
      <c r="D172" s="252"/>
      <c r="E172" s="33"/>
      <c r="F172" s="112"/>
      <c r="G172" s="251"/>
      <c r="H172" s="120"/>
      <c r="I172" s="120"/>
      <c r="J172" s="252"/>
      <c r="K172" s="252"/>
      <c r="L172" s="252"/>
      <c r="M172" s="250"/>
      <c r="N172" s="250"/>
      <c r="O172" s="250"/>
      <c r="P172" s="250"/>
      <c r="Q172" s="250"/>
      <c r="R172" s="4"/>
      <c r="S172" s="252"/>
    </row>
    <row r="173" spans="2:19" hidden="1" outlineLevel="1" x14ac:dyDescent="0.25">
      <c r="B173" s="130"/>
      <c r="C173" s="251" t="s">
        <v>56</v>
      </c>
      <c r="D173" s="252"/>
      <c r="E173" s="33"/>
      <c r="F173" s="112"/>
      <c r="G173" s="251"/>
      <c r="H173" s="120"/>
      <c r="I173" s="120"/>
      <c r="J173" s="252"/>
      <c r="K173" s="252"/>
      <c r="L173" s="252"/>
      <c r="M173" s="250"/>
      <c r="N173" s="250"/>
      <c r="O173" s="250"/>
      <c r="P173" s="250"/>
      <c r="Q173" s="250"/>
      <c r="R173" s="4"/>
      <c r="S173" s="252"/>
    </row>
    <row r="174" spans="2:19" hidden="1" outlineLevel="1" x14ac:dyDescent="0.25">
      <c r="B174" s="130"/>
      <c r="C174" s="64" t="s">
        <v>336</v>
      </c>
      <c r="D174" s="252"/>
      <c r="E174" s="112"/>
      <c r="F174" s="132" t="s">
        <v>17</v>
      </c>
      <c r="G174" s="133">
        <v>1</v>
      </c>
      <c r="H174" s="134">
        <v>51000</v>
      </c>
      <c r="I174" s="135">
        <f>(G174*H174)</f>
        <v>51000</v>
      </c>
      <c r="J174" s="252"/>
      <c r="K174" s="252"/>
      <c r="L174" s="252"/>
      <c r="M174" s="250"/>
      <c r="N174" s="250"/>
      <c r="O174" s="250"/>
      <c r="P174" s="250"/>
      <c r="Q174" s="250"/>
      <c r="R174" s="4"/>
      <c r="S174" s="252"/>
    </row>
    <row r="175" spans="2:19" hidden="1" outlineLevel="1" x14ac:dyDescent="0.25">
      <c r="B175" s="130"/>
      <c r="C175" s="251"/>
      <c r="D175" s="252"/>
      <c r="E175" s="112"/>
      <c r="F175" s="112"/>
      <c r="G175" s="251"/>
      <c r="H175" s="120"/>
      <c r="I175" s="120"/>
      <c r="J175" s="252"/>
      <c r="K175" s="252"/>
      <c r="L175" s="252"/>
      <c r="M175" s="250"/>
      <c r="N175" s="250"/>
      <c r="O175" s="250"/>
      <c r="P175" s="250"/>
      <c r="Q175" s="250"/>
      <c r="R175" s="4"/>
      <c r="S175" s="252"/>
    </row>
    <row r="176" spans="2:19" hidden="1" outlineLevel="1" x14ac:dyDescent="0.25">
      <c r="B176" s="130"/>
      <c r="C176" s="131" t="s">
        <v>332</v>
      </c>
      <c r="D176" s="6" t="s">
        <v>333</v>
      </c>
      <c r="E176" s="112"/>
      <c r="F176" s="132" t="s">
        <v>17</v>
      </c>
      <c r="G176" s="133">
        <v>0</v>
      </c>
      <c r="H176" s="134">
        <v>0</v>
      </c>
      <c r="I176" s="135">
        <f>(G176*H176)</f>
        <v>0</v>
      </c>
      <c r="J176" s="252"/>
      <c r="K176" s="252"/>
      <c r="L176" s="252"/>
      <c r="M176" s="250"/>
      <c r="N176" s="250"/>
      <c r="O176" s="250"/>
      <c r="P176" s="250"/>
      <c r="Q176" s="250"/>
      <c r="R176" s="4"/>
      <c r="S176" s="252"/>
    </row>
    <row r="177" spans="2:19" hidden="1" outlineLevel="1" x14ac:dyDescent="0.25">
      <c r="B177" s="130"/>
      <c r="C177" s="251"/>
      <c r="D177" s="252"/>
      <c r="E177" s="112"/>
      <c r="F177" s="112"/>
      <c r="G177" s="136"/>
      <c r="H177" s="122"/>
      <c r="I177" s="122"/>
      <c r="J177" s="252"/>
      <c r="K177" s="252"/>
      <c r="L177" s="252"/>
      <c r="M177" s="250"/>
      <c r="N177" s="250"/>
      <c r="O177" s="250"/>
      <c r="P177" s="250"/>
      <c r="Q177" s="250"/>
      <c r="R177" s="4"/>
      <c r="S177" s="252"/>
    </row>
    <row r="178" spans="2:19" hidden="1" outlineLevel="1" x14ac:dyDescent="0.25">
      <c r="B178" s="130"/>
      <c r="C178" s="251" t="s">
        <v>331</v>
      </c>
      <c r="D178" s="6" t="s">
        <v>333</v>
      </c>
      <c r="E178" s="112"/>
      <c r="F178" s="132" t="s">
        <v>17</v>
      </c>
      <c r="G178" s="133">
        <v>0</v>
      </c>
      <c r="H178" s="134">
        <v>0</v>
      </c>
      <c r="I178" s="135">
        <f>(G178*H178)</f>
        <v>0</v>
      </c>
      <c r="J178" s="252"/>
      <c r="K178" s="252"/>
      <c r="L178" s="252"/>
      <c r="M178" s="250"/>
      <c r="N178" s="250"/>
      <c r="O178" s="250"/>
      <c r="P178" s="250"/>
      <c r="Q178" s="250"/>
      <c r="R178" s="4"/>
      <c r="S178" s="252"/>
    </row>
    <row r="179" spans="2:19" hidden="1" outlineLevel="1" x14ac:dyDescent="0.25">
      <c r="B179" s="130"/>
      <c r="C179" s="131"/>
      <c r="D179" s="252"/>
      <c r="E179" s="112"/>
      <c r="F179" s="132"/>
      <c r="G179" s="133"/>
      <c r="H179" s="134"/>
      <c r="I179" s="135"/>
      <c r="J179" s="252"/>
      <c r="K179" s="252"/>
      <c r="L179" s="252"/>
      <c r="M179" s="250"/>
      <c r="N179" s="250"/>
      <c r="O179" s="250"/>
      <c r="P179" s="250"/>
      <c r="Q179" s="250"/>
      <c r="R179" s="4"/>
      <c r="S179" s="252"/>
    </row>
    <row r="180" spans="2:19" hidden="1" outlineLevel="1" x14ac:dyDescent="0.25">
      <c r="B180" s="130"/>
      <c r="C180" s="137" t="s">
        <v>334</v>
      </c>
      <c r="D180" s="252"/>
      <c r="E180" s="112"/>
      <c r="F180" s="112"/>
      <c r="G180" s="136"/>
      <c r="H180" s="122"/>
      <c r="I180" s="122"/>
      <c r="J180" s="252"/>
      <c r="K180" s="252"/>
      <c r="L180" s="252"/>
      <c r="M180" s="250"/>
      <c r="N180" s="250"/>
      <c r="O180" s="250"/>
      <c r="P180" s="250"/>
      <c r="Q180" s="250"/>
      <c r="R180" s="4"/>
      <c r="S180" s="252"/>
    </row>
    <row r="181" spans="2:19" hidden="1" outlineLevel="1" x14ac:dyDescent="0.25">
      <c r="B181" s="130"/>
      <c r="C181" s="64" t="s">
        <v>335</v>
      </c>
      <c r="D181" s="252"/>
      <c r="E181" s="112"/>
      <c r="F181" s="132"/>
      <c r="G181" s="133"/>
      <c r="H181" s="134"/>
      <c r="I181" s="135">
        <f>SUM(I174:I178)</f>
        <v>51000</v>
      </c>
      <c r="J181" s="252"/>
      <c r="K181" s="252"/>
      <c r="L181" s="252"/>
      <c r="M181" s="250"/>
      <c r="N181" s="250"/>
      <c r="O181" s="250"/>
      <c r="P181" s="250"/>
      <c r="Q181" s="250"/>
      <c r="R181" s="4"/>
      <c r="S181" s="252"/>
    </row>
    <row r="182" spans="2:19" hidden="1" outlineLevel="1" x14ac:dyDescent="0.25">
      <c r="B182" s="130"/>
      <c r="C182" s="131"/>
      <c r="D182" s="252"/>
      <c r="E182" s="112"/>
      <c r="F182" s="132"/>
      <c r="G182" s="136"/>
      <c r="H182" s="122"/>
      <c r="I182" s="122"/>
      <c r="J182" s="252"/>
      <c r="K182" s="252"/>
      <c r="L182" s="252"/>
      <c r="M182" s="250"/>
      <c r="N182" s="250"/>
      <c r="O182" s="250"/>
      <c r="P182" s="250"/>
      <c r="Q182" s="250"/>
      <c r="R182" s="4"/>
      <c r="S182" s="252"/>
    </row>
    <row r="183" spans="2:19" hidden="1" outlineLevel="1" x14ac:dyDescent="0.25">
      <c r="B183" s="130"/>
      <c r="C183" s="131"/>
      <c r="D183" s="252"/>
      <c r="E183" s="112"/>
      <c r="F183" s="132"/>
      <c r="G183" s="136"/>
      <c r="H183" s="122"/>
      <c r="I183" s="122"/>
      <c r="J183" s="252"/>
      <c r="K183" s="252"/>
      <c r="L183" s="252"/>
      <c r="M183" s="250"/>
      <c r="N183" s="250"/>
      <c r="O183" s="250"/>
      <c r="P183" s="250"/>
      <c r="Q183" s="250"/>
      <c r="R183" s="4"/>
      <c r="S183" s="252"/>
    </row>
    <row r="184" spans="2:19" ht="14.4" hidden="1" outlineLevel="1" x14ac:dyDescent="0.3">
      <c r="B184" s="73" t="s">
        <v>340</v>
      </c>
      <c r="C184" s="74" t="s">
        <v>341</v>
      </c>
      <c r="D184" s="252"/>
      <c r="E184" s="33"/>
      <c r="F184" s="33"/>
      <c r="G184" s="251"/>
      <c r="H184" s="120"/>
      <c r="I184" s="120"/>
      <c r="J184" s="252"/>
      <c r="K184" s="252"/>
      <c r="L184" s="252"/>
      <c r="M184" s="250"/>
      <c r="N184" s="250"/>
      <c r="O184" s="250"/>
      <c r="P184" s="250"/>
      <c r="Q184" s="250"/>
      <c r="R184" s="4"/>
      <c r="S184" s="252"/>
    </row>
    <row r="185" spans="2:19" hidden="1" outlineLevel="1" x14ac:dyDescent="0.25">
      <c r="B185" s="130"/>
      <c r="C185" s="131"/>
      <c r="D185" s="252"/>
      <c r="E185" s="33"/>
      <c r="F185" s="33"/>
      <c r="G185" s="251"/>
      <c r="H185" s="120"/>
      <c r="I185" s="120"/>
      <c r="J185" s="252"/>
      <c r="K185" s="252"/>
      <c r="L185" s="252"/>
      <c r="M185" s="250"/>
      <c r="N185" s="250"/>
      <c r="O185" s="250"/>
      <c r="P185" s="250"/>
      <c r="Q185" s="250"/>
      <c r="R185" s="4"/>
      <c r="S185" s="252"/>
    </row>
    <row r="186" spans="2:19" ht="14.4" hidden="1" outlineLevel="1" x14ac:dyDescent="0.25">
      <c r="B186" s="73"/>
      <c r="C186" s="251" t="s">
        <v>330</v>
      </c>
      <c r="D186" s="252"/>
      <c r="E186" s="33"/>
      <c r="F186" s="33"/>
      <c r="G186" s="251"/>
      <c r="H186" s="120"/>
      <c r="I186" s="120"/>
      <c r="J186" s="252"/>
      <c r="K186" s="252"/>
      <c r="L186" s="252"/>
      <c r="M186" s="250"/>
      <c r="N186" s="250"/>
      <c r="O186" s="250"/>
      <c r="P186" s="250"/>
      <c r="Q186" s="250"/>
      <c r="R186" s="4"/>
      <c r="S186" s="252"/>
    </row>
    <row r="187" spans="2:19" ht="14.4" hidden="1" outlineLevel="1" x14ac:dyDescent="0.3">
      <c r="B187" s="74"/>
      <c r="C187" s="251" t="s">
        <v>56</v>
      </c>
      <c r="D187" s="252"/>
      <c r="E187" s="33"/>
      <c r="F187" s="112"/>
      <c r="G187" s="251"/>
      <c r="H187" s="120"/>
      <c r="I187" s="120"/>
      <c r="J187" s="252"/>
      <c r="K187" s="252"/>
      <c r="L187" s="252"/>
      <c r="M187" s="250"/>
      <c r="N187" s="250"/>
      <c r="O187" s="250"/>
      <c r="P187" s="250"/>
      <c r="Q187" s="250"/>
      <c r="R187" s="4"/>
      <c r="S187" s="252"/>
    </row>
    <row r="188" spans="2:19" hidden="1" outlineLevel="1" x14ac:dyDescent="0.25">
      <c r="B188" s="130"/>
      <c r="C188" s="251" t="s">
        <v>56</v>
      </c>
      <c r="D188" s="252"/>
      <c r="E188" s="33"/>
      <c r="F188" s="112"/>
      <c r="G188" s="251"/>
      <c r="H188" s="120"/>
      <c r="I188" s="120"/>
      <c r="J188" s="252"/>
      <c r="K188" s="252"/>
      <c r="L188" s="252"/>
      <c r="M188" s="250"/>
      <c r="N188" s="250"/>
      <c r="O188" s="250"/>
      <c r="P188" s="250"/>
      <c r="Q188" s="250"/>
      <c r="R188" s="4"/>
      <c r="S188" s="252"/>
    </row>
    <row r="189" spans="2:19" hidden="1" outlineLevel="1" x14ac:dyDescent="0.25">
      <c r="B189" s="130"/>
      <c r="C189" s="64" t="s">
        <v>336</v>
      </c>
      <c r="D189" s="252"/>
      <c r="E189" s="112"/>
      <c r="F189" s="132" t="s">
        <v>17</v>
      </c>
      <c r="G189" s="133">
        <v>1</v>
      </c>
      <c r="H189" s="134">
        <v>41000</v>
      </c>
      <c r="I189" s="138">
        <f>(G189*H189)</f>
        <v>41000</v>
      </c>
      <c r="J189" s="252"/>
      <c r="K189" s="252"/>
      <c r="L189" s="252"/>
      <c r="M189" s="250"/>
      <c r="N189" s="250"/>
      <c r="O189" s="250"/>
      <c r="P189" s="250"/>
      <c r="Q189" s="250"/>
      <c r="R189" s="4"/>
      <c r="S189" s="252"/>
    </row>
    <row r="190" spans="2:19" hidden="1" outlineLevel="1" x14ac:dyDescent="0.25">
      <c r="B190" s="130"/>
      <c r="C190" s="251"/>
      <c r="D190" s="252"/>
      <c r="E190" s="112"/>
      <c r="F190" s="112"/>
      <c r="G190" s="251"/>
      <c r="H190" s="120"/>
      <c r="I190" s="120"/>
      <c r="J190" s="252"/>
      <c r="K190" s="252"/>
      <c r="L190" s="252"/>
      <c r="M190" s="250"/>
      <c r="N190" s="250"/>
      <c r="O190" s="250"/>
      <c r="P190" s="250"/>
      <c r="Q190" s="250"/>
      <c r="R190" s="4"/>
      <c r="S190" s="252"/>
    </row>
    <row r="191" spans="2:19" hidden="1" outlineLevel="1" x14ac:dyDescent="0.25">
      <c r="B191" s="130"/>
      <c r="C191" s="131" t="s">
        <v>332</v>
      </c>
      <c r="D191" s="6" t="s">
        <v>333</v>
      </c>
      <c r="E191" s="112"/>
      <c r="F191" s="132" t="s">
        <v>17</v>
      </c>
      <c r="G191" s="133">
        <v>0</v>
      </c>
      <c r="H191" s="134">
        <v>0</v>
      </c>
      <c r="I191" s="135">
        <f>(G191*H191)</f>
        <v>0</v>
      </c>
      <c r="J191" s="252"/>
      <c r="K191" s="252"/>
      <c r="L191" s="252"/>
      <c r="M191" s="250"/>
      <c r="N191" s="250"/>
      <c r="O191" s="250"/>
      <c r="P191" s="250"/>
      <c r="Q191" s="250"/>
      <c r="R191" s="4"/>
      <c r="S191" s="252"/>
    </row>
    <row r="192" spans="2:19" hidden="1" outlineLevel="1" x14ac:dyDescent="0.25">
      <c r="B192" s="130"/>
      <c r="C192" s="251"/>
      <c r="D192" s="252"/>
      <c r="E192" s="112"/>
      <c r="F192" s="112"/>
      <c r="G192" s="136"/>
      <c r="H192" s="122"/>
      <c r="I192" s="122"/>
      <c r="J192" s="252"/>
      <c r="K192" s="252"/>
      <c r="L192" s="252"/>
      <c r="M192" s="250"/>
      <c r="N192" s="250"/>
      <c r="O192" s="250"/>
      <c r="P192" s="250"/>
      <c r="Q192" s="250"/>
      <c r="R192" s="4"/>
      <c r="S192" s="252"/>
    </row>
    <row r="193" spans="2:19" hidden="1" outlineLevel="1" x14ac:dyDescent="0.25">
      <c r="B193" s="130"/>
      <c r="C193" s="251" t="s">
        <v>331</v>
      </c>
      <c r="D193" s="6" t="s">
        <v>333</v>
      </c>
      <c r="E193" s="112"/>
      <c r="F193" s="132" t="s">
        <v>17</v>
      </c>
      <c r="G193" s="133">
        <v>0</v>
      </c>
      <c r="H193" s="134">
        <v>0</v>
      </c>
      <c r="I193" s="135">
        <f>(G193*H193)</f>
        <v>0</v>
      </c>
      <c r="J193" s="252"/>
      <c r="K193" s="252"/>
      <c r="L193" s="252"/>
      <c r="M193" s="250"/>
      <c r="N193" s="250"/>
      <c r="O193" s="250"/>
      <c r="P193" s="250"/>
      <c r="Q193" s="250"/>
      <c r="R193" s="4"/>
      <c r="S193" s="252"/>
    </row>
    <row r="194" spans="2:19" hidden="1" outlineLevel="1" x14ac:dyDescent="0.25">
      <c r="B194" s="130"/>
      <c r="C194" s="131"/>
      <c r="D194" s="252"/>
      <c r="E194" s="112"/>
      <c r="F194" s="132"/>
      <c r="G194" s="133"/>
      <c r="H194" s="134"/>
      <c r="I194" s="135"/>
      <c r="J194" s="252"/>
      <c r="K194" s="252"/>
      <c r="L194" s="252"/>
      <c r="M194" s="250"/>
      <c r="N194" s="250"/>
      <c r="O194" s="250"/>
      <c r="P194" s="250"/>
      <c r="Q194" s="250"/>
      <c r="R194" s="4"/>
      <c r="S194" s="252"/>
    </row>
    <row r="195" spans="2:19" hidden="1" outlineLevel="1" x14ac:dyDescent="0.25">
      <c r="B195" s="130"/>
      <c r="C195" s="137" t="s">
        <v>334</v>
      </c>
      <c r="D195" s="252"/>
      <c r="E195" s="112"/>
      <c r="F195" s="112"/>
      <c r="G195" s="136"/>
      <c r="H195" s="122"/>
      <c r="I195" s="122"/>
      <c r="J195" s="252"/>
      <c r="K195" s="252"/>
      <c r="L195" s="252"/>
      <c r="M195" s="250"/>
      <c r="N195" s="250"/>
      <c r="O195" s="250"/>
      <c r="P195" s="250"/>
      <c r="Q195" s="250"/>
      <c r="R195" s="4"/>
      <c r="S195" s="252"/>
    </row>
    <row r="196" spans="2:19" hidden="1" outlineLevel="1" x14ac:dyDescent="0.25">
      <c r="B196" s="130"/>
      <c r="C196" s="64" t="s">
        <v>335</v>
      </c>
      <c r="D196" s="252"/>
      <c r="E196" s="112"/>
      <c r="F196" s="132"/>
      <c r="G196" s="133"/>
      <c r="H196" s="134"/>
      <c r="I196" s="138">
        <f>SUM(I189:I193)</f>
        <v>41000</v>
      </c>
      <c r="J196" s="252"/>
      <c r="K196" s="252"/>
      <c r="L196" s="252"/>
      <c r="M196" s="250"/>
      <c r="N196" s="250"/>
      <c r="O196" s="250"/>
      <c r="P196" s="250"/>
      <c r="Q196" s="250"/>
      <c r="R196" s="4"/>
      <c r="S196" s="252"/>
    </row>
    <row r="197" spans="2:19" hidden="1" outlineLevel="1" x14ac:dyDescent="0.25">
      <c r="B197" s="119"/>
      <c r="C197" s="139"/>
      <c r="D197" s="252"/>
      <c r="E197" s="112"/>
      <c r="F197" s="132"/>
      <c r="G197" s="133"/>
      <c r="H197" s="133"/>
      <c r="I197" s="135"/>
      <c r="J197" s="252"/>
      <c r="K197" s="252"/>
      <c r="L197" s="252"/>
      <c r="M197" s="250"/>
      <c r="N197" s="250"/>
      <c r="O197" s="250"/>
      <c r="P197" s="250"/>
      <c r="Q197" s="250"/>
      <c r="R197" s="4"/>
      <c r="S197" s="252"/>
    </row>
    <row r="198" spans="2:19" hidden="1" outlineLevel="1" x14ac:dyDescent="0.25">
      <c r="B198" s="119"/>
      <c r="C198" s="131"/>
      <c r="D198" s="252"/>
      <c r="E198" s="112"/>
      <c r="F198" s="132"/>
      <c r="G198" s="122"/>
      <c r="H198" s="122"/>
      <c r="I198" s="140"/>
      <c r="J198" s="252"/>
      <c r="K198" s="252"/>
      <c r="L198" s="252"/>
      <c r="M198" s="250"/>
      <c r="N198" s="250"/>
      <c r="O198" s="250"/>
      <c r="P198" s="250"/>
      <c r="Q198" s="250"/>
      <c r="R198" s="4"/>
      <c r="S198" s="252"/>
    </row>
    <row r="199" spans="2:19" ht="14.4" hidden="1" outlineLevel="1" x14ac:dyDescent="0.3">
      <c r="B199" s="73" t="s">
        <v>339</v>
      </c>
      <c r="C199" s="74" t="s">
        <v>342</v>
      </c>
      <c r="D199" s="252"/>
      <c r="E199" s="33"/>
      <c r="F199" s="33"/>
      <c r="G199" s="251"/>
      <c r="H199" s="120"/>
      <c r="I199" s="120"/>
      <c r="J199" s="252"/>
      <c r="K199" s="252"/>
      <c r="L199" s="252"/>
      <c r="M199" s="250"/>
      <c r="N199" s="250"/>
      <c r="O199" s="250"/>
      <c r="P199" s="250"/>
      <c r="Q199" s="250"/>
      <c r="R199" s="4"/>
      <c r="S199" s="252"/>
    </row>
    <row r="200" spans="2:19" hidden="1" outlineLevel="1" x14ac:dyDescent="0.25">
      <c r="B200" s="130"/>
      <c r="C200" s="131"/>
      <c r="D200" s="252"/>
      <c r="E200" s="33"/>
      <c r="F200" s="33"/>
      <c r="G200" s="251"/>
      <c r="H200" s="120"/>
      <c r="I200" s="120"/>
      <c r="J200" s="252"/>
      <c r="K200" s="252"/>
      <c r="L200" s="252"/>
      <c r="M200" s="250"/>
      <c r="N200" s="250"/>
      <c r="O200" s="250"/>
      <c r="P200" s="250"/>
      <c r="Q200" s="250"/>
      <c r="R200" s="4"/>
      <c r="S200" s="252"/>
    </row>
    <row r="201" spans="2:19" ht="14.4" hidden="1" outlineLevel="1" x14ac:dyDescent="0.25">
      <c r="B201" s="73"/>
      <c r="C201" s="251" t="s">
        <v>330</v>
      </c>
      <c r="D201" s="252"/>
      <c r="E201" s="33"/>
      <c r="F201" s="33"/>
      <c r="G201" s="251"/>
      <c r="H201" s="120"/>
      <c r="I201" s="120"/>
      <c r="J201" s="252"/>
      <c r="K201" s="252"/>
      <c r="L201" s="252"/>
      <c r="M201" s="250"/>
      <c r="N201" s="250"/>
      <c r="O201" s="250"/>
      <c r="P201" s="250"/>
      <c r="Q201" s="250"/>
      <c r="R201" s="4"/>
      <c r="S201" s="252"/>
    </row>
    <row r="202" spans="2:19" ht="14.4" hidden="1" outlineLevel="1" x14ac:dyDescent="0.3">
      <c r="B202" s="74"/>
      <c r="C202" s="251" t="s">
        <v>56</v>
      </c>
      <c r="D202" s="252"/>
      <c r="E202" s="33"/>
      <c r="F202" s="112"/>
      <c r="G202" s="251"/>
      <c r="H202" s="120"/>
      <c r="I202" s="120"/>
      <c r="J202" s="252"/>
      <c r="K202" s="252"/>
      <c r="L202" s="252"/>
      <c r="M202" s="250"/>
      <c r="N202" s="250"/>
      <c r="O202" s="250"/>
      <c r="P202" s="250"/>
      <c r="Q202" s="250"/>
      <c r="R202" s="4"/>
      <c r="S202" s="252"/>
    </row>
    <row r="203" spans="2:19" hidden="1" outlineLevel="1" x14ac:dyDescent="0.25">
      <c r="B203" s="130"/>
      <c r="C203" s="251" t="s">
        <v>56</v>
      </c>
      <c r="D203" s="252"/>
      <c r="E203" s="33"/>
      <c r="F203" s="112"/>
      <c r="G203" s="251"/>
      <c r="H203" s="120"/>
      <c r="I203" s="120"/>
      <c r="J203" s="252"/>
      <c r="K203" s="252"/>
      <c r="L203" s="252"/>
      <c r="M203" s="250"/>
      <c r="N203" s="250"/>
      <c r="O203" s="250"/>
      <c r="P203" s="250"/>
      <c r="Q203" s="250"/>
      <c r="R203" s="4"/>
      <c r="S203" s="252"/>
    </row>
    <row r="204" spans="2:19" hidden="1" outlineLevel="1" x14ac:dyDescent="0.25">
      <c r="B204" s="130"/>
      <c r="C204" s="64" t="s">
        <v>336</v>
      </c>
      <c r="D204" s="252"/>
      <c r="E204" s="112"/>
      <c r="F204" s="132" t="s">
        <v>17</v>
      </c>
      <c r="G204" s="133">
        <v>1</v>
      </c>
      <c r="H204" s="134">
        <v>43500</v>
      </c>
      <c r="I204" s="138">
        <f>(G204*H204)</f>
        <v>43500</v>
      </c>
      <c r="J204" s="252"/>
      <c r="K204" s="252"/>
      <c r="L204" s="252"/>
      <c r="M204" s="250"/>
      <c r="N204" s="250"/>
      <c r="O204" s="250"/>
      <c r="P204" s="250"/>
      <c r="Q204" s="250"/>
      <c r="R204" s="4"/>
      <c r="S204" s="252"/>
    </row>
    <row r="205" spans="2:19" hidden="1" outlineLevel="1" x14ac:dyDescent="0.25">
      <c r="B205" s="130"/>
      <c r="C205" s="251"/>
      <c r="D205" s="252"/>
      <c r="E205" s="112"/>
      <c r="F205" s="112"/>
      <c r="G205" s="251"/>
      <c r="H205" s="120"/>
      <c r="I205" s="120"/>
      <c r="J205" s="252"/>
      <c r="K205" s="252"/>
      <c r="L205" s="252"/>
      <c r="M205" s="250"/>
      <c r="N205" s="250"/>
      <c r="O205" s="250"/>
      <c r="P205" s="250"/>
      <c r="Q205" s="250"/>
      <c r="R205" s="4"/>
      <c r="S205" s="252"/>
    </row>
    <row r="206" spans="2:19" hidden="1" outlineLevel="1" x14ac:dyDescent="0.25">
      <c r="B206" s="130"/>
      <c r="C206" s="131" t="s">
        <v>332</v>
      </c>
      <c r="D206" s="6" t="s">
        <v>333</v>
      </c>
      <c r="E206" s="112"/>
      <c r="F206" s="132" t="s">
        <v>17</v>
      </c>
      <c r="G206" s="133">
        <v>1</v>
      </c>
      <c r="H206" s="134">
        <v>7000</v>
      </c>
      <c r="I206" s="135">
        <f>(G206*H206)</f>
        <v>7000</v>
      </c>
      <c r="J206" s="252"/>
      <c r="K206" s="252"/>
      <c r="L206" s="252"/>
      <c r="M206" s="250"/>
      <c r="N206" s="250"/>
      <c r="O206" s="250"/>
      <c r="P206" s="250"/>
      <c r="Q206" s="250"/>
      <c r="R206" s="4"/>
      <c r="S206" s="252"/>
    </row>
    <row r="207" spans="2:19" hidden="1" outlineLevel="1" x14ac:dyDescent="0.25">
      <c r="B207" s="130"/>
      <c r="C207" s="251"/>
      <c r="D207" s="252"/>
      <c r="E207" s="112"/>
      <c r="F207" s="112"/>
      <c r="G207" s="136"/>
      <c r="H207" s="122"/>
      <c r="I207" s="122"/>
      <c r="J207" s="252"/>
      <c r="K207" s="252"/>
      <c r="L207" s="252"/>
      <c r="M207" s="250"/>
      <c r="N207" s="250"/>
      <c r="O207" s="250"/>
      <c r="P207" s="250"/>
      <c r="Q207" s="250"/>
      <c r="R207" s="4"/>
      <c r="S207" s="252"/>
    </row>
    <row r="208" spans="2:19" hidden="1" outlineLevel="1" x14ac:dyDescent="0.25">
      <c r="B208" s="130"/>
      <c r="C208" s="251" t="s">
        <v>331</v>
      </c>
      <c r="D208" s="6" t="s">
        <v>333</v>
      </c>
      <c r="E208" s="112"/>
      <c r="F208" s="132" t="s">
        <v>17</v>
      </c>
      <c r="G208" s="133">
        <v>1</v>
      </c>
      <c r="H208" s="134">
        <v>10000</v>
      </c>
      <c r="I208" s="135">
        <f>(G208*H208)</f>
        <v>10000</v>
      </c>
      <c r="J208" s="252"/>
      <c r="K208" s="252"/>
      <c r="L208" s="252"/>
      <c r="M208" s="250"/>
      <c r="N208" s="250"/>
      <c r="O208" s="250"/>
      <c r="P208" s="250"/>
      <c r="Q208" s="250"/>
      <c r="R208" s="4"/>
      <c r="S208" s="252"/>
    </row>
    <row r="209" spans="2:19" hidden="1" outlineLevel="1" x14ac:dyDescent="0.25">
      <c r="B209" s="130"/>
      <c r="C209" s="131"/>
      <c r="D209" s="252"/>
      <c r="E209" s="112"/>
      <c r="F209" s="132"/>
      <c r="G209" s="133"/>
      <c r="H209" s="134"/>
      <c r="I209" s="135"/>
      <c r="J209" s="252"/>
      <c r="K209" s="252"/>
      <c r="L209" s="252"/>
      <c r="M209" s="250"/>
      <c r="N209" s="250"/>
      <c r="O209" s="250"/>
      <c r="P209" s="250"/>
      <c r="Q209" s="250"/>
      <c r="R209" s="4"/>
      <c r="S209" s="252"/>
    </row>
    <row r="210" spans="2:19" hidden="1" outlineLevel="1" x14ac:dyDescent="0.25">
      <c r="B210" s="130"/>
      <c r="C210" s="137" t="s">
        <v>334</v>
      </c>
      <c r="D210" s="252"/>
      <c r="E210" s="112"/>
      <c r="F210" s="112"/>
      <c r="G210" s="136"/>
      <c r="H210" s="122"/>
      <c r="I210" s="122"/>
      <c r="J210" s="252"/>
      <c r="K210" s="252"/>
      <c r="L210" s="252"/>
      <c r="M210" s="250"/>
      <c r="N210" s="250"/>
      <c r="O210" s="250"/>
      <c r="P210" s="250"/>
      <c r="Q210" s="250"/>
      <c r="R210" s="4"/>
      <c r="S210" s="252"/>
    </row>
    <row r="211" spans="2:19" hidden="1" outlineLevel="1" x14ac:dyDescent="0.25">
      <c r="B211" s="130"/>
      <c r="C211" s="64" t="s">
        <v>335</v>
      </c>
      <c r="D211" s="252"/>
      <c r="E211" s="112"/>
      <c r="F211" s="132"/>
      <c r="G211" s="133"/>
      <c r="H211" s="134"/>
      <c r="I211" s="138">
        <f>SUM(I204:I208)</f>
        <v>60500</v>
      </c>
      <c r="J211" s="252"/>
      <c r="K211" s="252"/>
      <c r="L211" s="252"/>
      <c r="M211" s="250"/>
      <c r="N211" s="250"/>
      <c r="O211" s="250"/>
      <c r="P211" s="250"/>
      <c r="Q211" s="250"/>
      <c r="R211" s="4"/>
      <c r="S211" s="252"/>
    </row>
    <row r="212" spans="2:19" hidden="1" outlineLevel="1" x14ac:dyDescent="0.25">
      <c r="B212" s="119"/>
      <c r="C212" s="139"/>
      <c r="D212" s="252"/>
      <c r="E212" s="112"/>
      <c r="F212" s="132"/>
      <c r="G212" s="136"/>
      <c r="H212" s="122"/>
      <c r="I212" s="122"/>
      <c r="J212" s="252"/>
      <c r="K212" s="252"/>
      <c r="L212" s="252"/>
      <c r="M212" s="250"/>
      <c r="N212" s="250"/>
      <c r="O212" s="250"/>
      <c r="P212" s="250"/>
      <c r="Q212" s="250"/>
      <c r="R212" s="4"/>
      <c r="S212" s="252"/>
    </row>
    <row r="213" spans="2:19" hidden="1" outlineLevel="1" x14ac:dyDescent="0.25">
      <c r="B213" s="119"/>
      <c r="C213" s="131"/>
      <c r="D213" s="252"/>
      <c r="E213" s="112"/>
      <c r="F213" s="132"/>
      <c r="G213" s="136"/>
      <c r="H213" s="122"/>
      <c r="I213" s="122"/>
      <c r="J213" s="252"/>
      <c r="K213" s="252"/>
      <c r="L213" s="252"/>
      <c r="M213" s="250"/>
      <c r="N213" s="250"/>
      <c r="O213" s="250"/>
      <c r="P213" s="250"/>
      <c r="Q213" s="250"/>
      <c r="R213" s="4"/>
      <c r="S213" s="252"/>
    </row>
    <row r="214" spans="2:19" ht="14.4" hidden="1" outlineLevel="1" x14ac:dyDescent="0.3">
      <c r="B214" s="73" t="s">
        <v>338</v>
      </c>
      <c r="C214" s="74" t="s">
        <v>343</v>
      </c>
      <c r="D214" s="252"/>
      <c r="E214" s="33"/>
      <c r="F214" s="33"/>
      <c r="G214" s="251"/>
      <c r="H214" s="120"/>
      <c r="I214" s="120"/>
      <c r="J214" s="252"/>
      <c r="K214" s="252"/>
      <c r="L214" s="252"/>
      <c r="M214" s="250"/>
      <c r="N214" s="250"/>
      <c r="O214" s="250"/>
      <c r="P214" s="250"/>
      <c r="Q214" s="250"/>
      <c r="R214" s="4"/>
      <c r="S214" s="252"/>
    </row>
    <row r="215" spans="2:19" hidden="1" outlineLevel="1" x14ac:dyDescent="0.25">
      <c r="B215" s="130"/>
      <c r="C215" s="131"/>
      <c r="D215" s="252"/>
      <c r="E215" s="33"/>
      <c r="F215" s="33"/>
      <c r="G215" s="251"/>
      <c r="H215" s="120"/>
      <c r="I215" s="120"/>
      <c r="J215" s="252"/>
      <c r="K215" s="252"/>
      <c r="L215" s="252"/>
      <c r="M215" s="250"/>
      <c r="N215" s="250"/>
      <c r="O215" s="250"/>
      <c r="P215" s="250"/>
      <c r="Q215" s="250"/>
      <c r="R215" s="4"/>
      <c r="S215" s="252"/>
    </row>
    <row r="216" spans="2:19" ht="14.4" hidden="1" outlineLevel="1" x14ac:dyDescent="0.25">
      <c r="B216" s="73"/>
      <c r="C216" s="251" t="s">
        <v>330</v>
      </c>
      <c r="D216" s="252"/>
      <c r="E216" s="33"/>
      <c r="F216" s="33"/>
      <c r="G216" s="251"/>
      <c r="H216" s="120"/>
      <c r="I216" s="120"/>
      <c r="J216" s="252"/>
      <c r="K216" s="252"/>
      <c r="L216" s="252"/>
      <c r="M216" s="250"/>
      <c r="N216" s="250"/>
      <c r="O216" s="250"/>
      <c r="P216" s="250"/>
      <c r="Q216" s="250"/>
      <c r="R216" s="4"/>
      <c r="S216" s="252"/>
    </row>
    <row r="217" spans="2:19" ht="14.4" hidden="1" outlineLevel="1" x14ac:dyDescent="0.3">
      <c r="B217" s="74"/>
      <c r="C217" s="251" t="s">
        <v>56</v>
      </c>
      <c r="D217" s="252"/>
      <c r="E217" s="33"/>
      <c r="F217" s="112"/>
      <c r="G217" s="251"/>
      <c r="H217" s="120"/>
      <c r="I217" s="120"/>
      <c r="J217" s="252"/>
      <c r="K217" s="252"/>
      <c r="L217" s="252"/>
      <c r="M217" s="250"/>
      <c r="N217" s="250"/>
      <c r="O217" s="250"/>
      <c r="P217" s="250"/>
      <c r="Q217" s="250"/>
      <c r="R217" s="4"/>
      <c r="S217" s="252"/>
    </row>
    <row r="218" spans="2:19" hidden="1" outlineLevel="1" x14ac:dyDescent="0.25">
      <c r="B218" s="130"/>
      <c r="C218" s="251" t="s">
        <v>56</v>
      </c>
      <c r="D218" s="252"/>
      <c r="E218" s="33"/>
      <c r="F218" s="112"/>
      <c r="G218" s="251"/>
      <c r="H218" s="120"/>
      <c r="I218" s="120"/>
      <c r="J218" s="252"/>
      <c r="K218" s="252"/>
      <c r="L218" s="252"/>
      <c r="M218" s="250"/>
      <c r="N218" s="250"/>
      <c r="O218" s="250"/>
      <c r="P218" s="250"/>
      <c r="Q218" s="250"/>
      <c r="R218" s="4"/>
      <c r="S218" s="252"/>
    </row>
    <row r="219" spans="2:19" hidden="1" outlineLevel="1" x14ac:dyDescent="0.25">
      <c r="B219" s="130"/>
      <c r="C219" s="64" t="s">
        <v>336</v>
      </c>
      <c r="D219" s="252"/>
      <c r="E219" s="112"/>
      <c r="F219" s="132" t="s">
        <v>17</v>
      </c>
      <c r="G219" s="133">
        <v>1</v>
      </c>
      <c r="H219" s="134">
        <v>56500</v>
      </c>
      <c r="I219" s="138">
        <f>(G219*H219)</f>
        <v>56500</v>
      </c>
      <c r="J219" s="252"/>
      <c r="K219" s="252"/>
      <c r="L219" s="252"/>
      <c r="M219" s="250"/>
      <c r="N219" s="250"/>
      <c r="O219" s="250"/>
      <c r="P219" s="250"/>
      <c r="Q219" s="250"/>
      <c r="R219" s="4"/>
      <c r="S219" s="252"/>
    </row>
    <row r="220" spans="2:19" hidden="1" outlineLevel="1" x14ac:dyDescent="0.25">
      <c r="B220" s="130"/>
      <c r="C220" s="251"/>
      <c r="D220" s="252"/>
      <c r="E220" s="112"/>
      <c r="F220" s="112"/>
      <c r="G220" s="251"/>
      <c r="H220" s="120"/>
      <c r="I220" s="120"/>
      <c r="J220" s="252"/>
      <c r="K220" s="252"/>
      <c r="L220" s="252"/>
      <c r="M220" s="250"/>
      <c r="N220" s="250"/>
      <c r="O220" s="250"/>
      <c r="P220" s="250"/>
      <c r="Q220" s="250"/>
      <c r="R220" s="4"/>
      <c r="S220" s="252"/>
    </row>
    <row r="221" spans="2:19" hidden="1" outlineLevel="1" x14ac:dyDescent="0.25">
      <c r="B221" s="130"/>
      <c r="C221" s="131" t="s">
        <v>332</v>
      </c>
      <c r="D221" s="6" t="s">
        <v>333</v>
      </c>
      <c r="E221" s="112"/>
      <c r="F221" s="132" t="s">
        <v>17</v>
      </c>
      <c r="G221" s="133">
        <v>1</v>
      </c>
      <c r="H221" s="134">
        <v>7000</v>
      </c>
      <c r="I221" s="135">
        <f>(G221*H221)</f>
        <v>7000</v>
      </c>
      <c r="J221" s="252"/>
      <c r="K221" s="252"/>
      <c r="L221" s="252"/>
      <c r="M221" s="250"/>
      <c r="N221" s="250"/>
      <c r="O221" s="250"/>
      <c r="P221" s="250"/>
      <c r="Q221" s="250"/>
      <c r="R221" s="4"/>
      <c r="S221" s="252"/>
    </row>
    <row r="222" spans="2:19" hidden="1" outlineLevel="1" x14ac:dyDescent="0.25">
      <c r="B222" s="130"/>
      <c r="C222" s="251"/>
      <c r="D222" s="252"/>
      <c r="E222" s="112"/>
      <c r="F222" s="112"/>
      <c r="G222" s="136"/>
      <c r="H222" s="122"/>
      <c r="I222" s="122"/>
      <c r="J222" s="252"/>
      <c r="K222" s="252"/>
      <c r="L222" s="252"/>
      <c r="M222" s="250"/>
      <c r="N222" s="250"/>
      <c r="O222" s="250"/>
      <c r="P222" s="250"/>
      <c r="Q222" s="250"/>
      <c r="R222" s="4"/>
      <c r="S222" s="252"/>
    </row>
    <row r="223" spans="2:19" hidden="1" outlineLevel="1" x14ac:dyDescent="0.25">
      <c r="B223" s="130"/>
      <c r="C223" s="78" t="s">
        <v>383</v>
      </c>
      <c r="D223" s="6" t="s">
        <v>333</v>
      </c>
      <c r="E223" s="112"/>
      <c r="F223" s="132" t="s">
        <v>17</v>
      </c>
      <c r="G223" s="133">
        <v>1</v>
      </c>
      <c r="H223" s="134">
        <v>10000</v>
      </c>
      <c r="I223" s="135">
        <f>(G223*H223)</f>
        <v>10000</v>
      </c>
      <c r="J223" s="252"/>
      <c r="K223" s="252"/>
      <c r="L223" s="252"/>
      <c r="M223" s="250"/>
      <c r="N223" s="250"/>
      <c r="O223" s="250"/>
      <c r="P223" s="250"/>
      <c r="Q223" s="250"/>
      <c r="R223" s="4"/>
      <c r="S223" s="252"/>
    </row>
    <row r="224" spans="2:19" hidden="1" outlineLevel="1" x14ac:dyDescent="0.25">
      <c r="B224" s="130"/>
      <c r="C224" s="131"/>
      <c r="D224" s="252"/>
      <c r="E224" s="112"/>
      <c r="F224" s="132"/>
      <c r="G224" s="133"/>
      <c r="H224" s="134"/>
      <c r="I224" s="135"/>
      <c r="J224" s="252"/>
      <c r="K224" s="252"/>
      <c r="L224" s="252"/>
      <c r="M224" s="250"/>
      <c r="N224" s="250"/>
      <c r="O224" s="250"/>
      <c r="P224" s="250"/>
      <c r="Q224" s="250"/>
      <c r="R224" s="4"/>
      <c r="S224" s="252"/>
    </row>
    <row r="225" spans="2:19" hidden="1" outlineLevel="1" x14ac:dyDescent="0.25">
      <c r="B225" s="130"/>
      <c r="C225" s="137" t="s">
        <v>334</v>
      </c>
      <c r="D225" s="252"/>
      <c r="E225" s="112"/>
      <c r="F225" s="112"/>
      <c r="G225" s="136"/>
      <c r="H225" s="122"/>
      <c r="I225" s="122"/>
      <c r="J225" s="252"/>
      <c r="K225" s="252"/>
      <c r="L225" s="252"/>
      <c r="M225" s="250"/>
      <c r="N225" s="250"/>
      <c r="O225" s="250"/>
      <c r="P225" s="250"/>
      <c r="Q225" s="250"/>
      <c r="R225" s="4"/>
      <c r="S225" s="252"/>
    </row>
    <row r="226" spans="2:19" hidden="1" outlineLevel="1" x14ac:dyDescent="0.25">
      <c r="B226" s="130"/>
      <c r="C226" s="64" t="s">
        <v>335</v>
      </c>
      <c r="D226" s="252"/>
      <c r="E226" s="112"/>
      <c r="F226" s="132"/>
      <c r="G226" s="133"/>
      <c r="H226" s="134"/>
      <c r="I226" s="138">
        <f>SUM(I219:I223)</f>
        <v>73500</v>
      </c>
      <c r="J226" s="252"/>
      <c r="K226" s="252"/>
      <c r="L226" s="252"/>
      <c r="M226" s="250"/>
      <c r="N226" s="250"/>
      <c r="O226" s="250"/>
      <c r="P226" s="250"/>
      <c r="Q226" s="250"/>
      <c r="R226" s="4"/>
      <c r="S226" s="252"/>
    </row>
    <row r="227" spans="2:19" hidden="1" outlineLevel="1" x14ac:dyDescent="0.25">
      <c r="B227" s="119"/>
      <c r="C227" s="139"/>
      <c r="D227" s="252"/>
      <c r="E227" s="112"/>
      <c r="F227" s="141"/>
      <c r="G227" s="136"/>
      <c r="H227" s="122"/>
      <c r="I227" s="140"/>
      <c r="J227" s="252"/>
      <c r="K227" s="252"/>
      <c r="L227" s="252"/>
      <c r="M227" s="250"/>
      <c r="N227" s="250"/>
      <c r="O227" s="250"/>
      <c r="P227" s="250"/>
      <c r="Q227" s="250"/>
      <c r="R227" s="4"/>
      <c r="S227" s="252"/>
    </row>
    <row r="228" spans="2:19" hidden="1" outlineLevel="1" x14ac:dyDescent="0.25">
      <c r="B228" s="119"/>
      <c r="C228" s="139"/>
      <c r="D228" s="252"/>
      <c r="E228" s="112"/>
      <c r="F228" s="141"/>
      <c r="G228" s="136"/>
      <c r="H228" s="122"/>
      <c r="I228" s="140"/>
      <c r="J228" s="252"/>
      <c r="K228" s="252"/>
      <c r="L228" s="252"/>
      <c r="M228" s="250"/>
      <c r="N228" s="250"/>
      <c r="O228" s="250"/>
      <c r="P228" s="250"/>
      <c r="Q228" s="250"/>
      <c r="R228" s="4"/>
      <c r="S228" s="252"/>
    </row>
    <row r="229" spans="2:19" hidden="1" outlineLevel="1" x14ac:dyDescent="0.25">
      <c r="B229" s="119"/>
      <c r="C229" s="139"/>
      <c r="D229" s="252"/>
      <c r="E229" s="112"/>
      <c r="F229" s="141"/>
      <c r="G229" s="136"/>
      <c r="H229" s="122"/>
      <c r="I229" s="140"/>
      <c r="J229" s="252"/>
      <c r="K229" s="252"/>
      <c r="L229" s="252"/>
      <c r="M229" s="250"/>
      <c r="N229" s="250"/>
      <c r="O229" s="250"/>
      <c r="P229" s="250"/>
      <c r="Q229" s="250"/>
      <c r="R229" s="4"/>
      <c r="S229" s="252"/>
    </row>
    <row r="230" spans="2:19" ht="15.6" hidden="1" outlineLevel="1" x14ac:dyDescent="0.3">
      <c r="B230" s="119"/>
      <c r="C230" s="142" t="s">
        <v>346</v>
      </c>
      <c r="D230" s="252"/>
      <c r="E230" s="250"/>
      <c r="F230" s="251"/>
      <c r="G230" s="136"/>
      <c r="H230" s="251"/>
      <c r="I230" s="143">
        <f>I181+I196+I211+I226</f>
        <v>226000</v>
      </c>
      <c r="J230" s="252"/>
      <c r="K230" s="252"/>
      <c r="L230" s="252"/>
      <c r="M230" s="250"/>
      <c r="N230" s="250"/>
      <c r="O230" s="250"/>
      <c r="P230" s="250"/>
      <c r="Q230" s="250"/>
      <c r="R230" s="4"/>
      <c r="S230" s="252"/>
    </row>
    <row r="231" spans="2:19" ht="14.4" hidden="1" outlineLevel="1" x14ac:dyDescent="0.25">
      <c r="B231" s="144"/>
      <c r="C231" s="145"/>
      <c r="D231" s="110"/>
      <c r="E231" s="146"/>
      <c r="F231" s="147"/>
      <c r="G231" s="148"/>
      <c r="H231" s="149"/>
      <c r="I231" s="122"/>
      <c r="J231" s="252"/>
      <c r="K231" s="252"/>
      <c r="L231" s="252"/>
      <c r="M231" s="250"/>
      <c r="N231" s="250"/>
      <c r="O231" s="250"/>
      <c r="P231" s="250"/>
      <c r="Q231" s="250"/>
      <c r="R231" s="4"/>
      <c r="S231" s="252"/>
    </row>
    <row r="232" spans="2:19" ht="14.4" hidden="1" outlineLevel="1" x14ac:dyDescent="0.25">
      <c r="B232" s="73"/>
      <c r="C232" s="150"/>
      <c r="D232" s="252"/>
      <c r="E232" s="112"/>
      <c r="F232" s="132"/>
      <c r="G232" s="136"/>
      <c r="H232" s="122"/>
      <c r="I232" s="126"/>
      <c r="J232" s="252"/>
      <c r="K232" s="252"/>
      <c r="L232" s="252"/>
      <c r="M232" s="250"/>
      <c r="N232" s="250"/>
      <c r="O232" s="250"/>
      <c r="P232" s="250"/>
      <c r="Q232" s="250"/>
      <c r="R232" s="4"/>
      <c r="S232" s="252"/>
    </row>
    <row r="233" spans="2:19" ht="14.4" hidden="1" outlineLevel="1" x14ac:dyDescent="0.25">
      <c r="B233" s="144"/>
      <c r="C233" s="145"/>
      <c r="D233" s="110"/>
      <c r="E233" s="146"/>
      <c r="F233" s="147"/>
      <c r="G233" s="148"/>
      <c r="H233" s="149"/>
      <c r="I233" s="126"/>
      <c r="J233" s="252"/>
      <c r="K233" s="252"/>
      <c r="L233" s="252"/>
      <c r="M233" s="250"/>
      <c r="N233" s="250"/>
      <c r="O233" s="250"/>
      <c r="P233" s="250"/>
      <c r="Q233" s="250"/>
      <c r="R233" s="4"/>
      <c r="S233" s="252"/>
    </row>
    <row r="234" spans="2:19" collapsed="1" x14ac:dyDescent="0.25"/>
    <row r="237" spans="2:19" x14ac:dyDescent="0.25">
      <c r="C237" s="22" t="s">
        <v>345</v>
      </c>
    </row>
  </sheetData>
  <customSheetViews>
    <customSheetView guid="{A6782FE9-B685-414A-AE7C-88DCECE46F98}" showGridLines="0" state="hidden" topLeftCell="A104">
      <selection activeCell="N41" sqref="N41"/>
    </customSheetView>
    <customSheetView guid="{B3CC6716-B0D5-47EF-8E63-31BFB5BD2D58}" showGridLines="0" fitToPage="1" hiddenRows="1" hiddenColumns="1" state="hidden" topLeftCell="A104">
      <selection activeCell="N41" sqref="N41"/>
      <pageMargins left="0.7" right="0.7" top="0.75" bottom="0.75" header="0.3" footer="0.3"/>
      <pageSetup paperSize="9" scale="90" orientation="portrait" verticalDpi="0" r:id="rId1"/>
    </customSheetView>
  </customSheetViews>
  <mergeCells count="15">
    <mergeCell ref="B158:I158"/>
    <mergeCell ref="B163:G163"/>
    <mergeCell ref="C122:D122"/>
    <mergeCell ref="C36:F36"/>
    <mergeCell ref="C55:D55"/>
    <mergeCell ref="B81:I81"/>
    <mergeCell ref="AG116:AJ116"/>
    <mergeCell ref="X118:Y118"/>
    <mergeCell ref="B157:I157"/>
    <mergeCell ref="D2:I2"/>
    <mergeCell ref="B3:I3"/>
    <mergeCell ref="T3:AA3"/>
    <mergeCell ref="C27:D27"/>
    <mergeCell ref="C34:D34"/>
    <mergeCell ref="C35:F35"/>
  </mergeCells>
  <hyperlinks>
    <hyperlink ref="D162" r:id="rId2" xr:uid="{00000000-0004-0000-1A00-000000000000}"/>
  </hyperlinks>
  <pageMargins left="0.7" right="0.7" top="0.75" bottom="0.75" header="0.3" footer="0.3"/>
  <pageSetup paperSize="9" scale="90"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15">
    <tabColor theme="2" tint="-0.249977111117893"/>
    <pageSetUpPr fitToPage="1"/>
  </sheetPr>
  <dimension ref="A1:AJ237"/>
  <sheetViews>
    <sheetView workbookViewId="0"/>
  </sheetViews>
  <sheetFormatPr baseColWidth="10" defaultColWidth="9.109375" defaultRowHeight="13.2" outlineLevelRow="1" outlineLevelCol="1" x14ac:dyDescent="0.25"/>
  <cols>
    <col min="1" max="1" width="9.109375" style="3"/>
    <col min="2" max="2" width="15.21875" style="3" customWidth="1"/>
    <col min="3" max="3" width="23.5546875" style="3" customWidth="1"/>
    <col min="4" max="4" width="11.21875" style="3" customWidth="1"/>
    <col min="5" max="5" width="11.77734375" style="3" customWidth="1"/>
    <col min="6" max="6" width="11.21875" style="3" customWidth="1"/>
    <col min="7" max="7" width="4.77734375" style="3" customWidth="1"/>
    <col min="8" max="8" width="9.77734375" style="3" customWidth="1"/>
    <col min="9" max="9" width="10.77734375" style="3" customWidth="1"/>
    <col min="10" max="15" width="9.109375" style="3" hidden="1" customWidth="1" outlineLevel="1"/>
    <col min="16" max="16" width="10.77734375" style="3" hidden="1" customWidth="1" outlineLevel="1"/>
    <col min="17" max="17" width="12.88671875" style="3" hidden="1" customWidth="1" outlineLevel="1"/>
    <col min="18" max="18" width="10.5546875" style="3" hidden="1" customWidth="1" outlineLevel="1"/>
    <col min="19" max="24" width="9.109375" style="3" hidden="1" customWidth="1" outlineLevel="1"/>
    <col min="25" max="25" width="9.109375" style="3" collapsed="1"/>
    <col min="26" max="257" width="9.109375" style="3"/>
    <col min="258" max="258" width="9.109375" style="3" customWidth="1"/>
    <col min="259" max="259" width="23.5546875" style="3" customWidth="1"/>
    <col min="260" max="260" width="11.21875" style="3" customWidth="1"/>
    <col min="261" max="261" width="11.77734375" style="3" customWidth="1"/>
    <col min="262" max="262" width="11.21875" style="3" customWidth="1"/>
    <col min="263" max="271" width="9.109375" style="3" customWidth="1"/>
    <col min="272" max="272" width="10.77734375" style="3" customWidth="1"/>
    <col min="273" max="273" width="12.88671875" style="3" customWidth="1"/>
    <col min="274" max="274" width="10.5546875" style="3" customWidth="1"/>
    <col min="275" max="513" width="9.109375" style="3"/>
    <col min="514" max="514" width="9.109375" style="3" customWidth="1"/>
    <col min="515" max="515" width="23.5546875" style="3" customWidth="1"/>
    <col min="516" max="516" width="11.21875" style="3" customWidth="1"/>
    <col min="517" max="517" width="11.77734375" style="3" customWidth="1"/>
    <col min="518" max="518" width="11.21875" style="3" customWidth="1"/>
    <col min="519" max="527" width="9.109375" style="3" customWidth="1"/>
    <col min="528" max="528" width="10.77734375" style="3" customWidth="1"/>
    <col min="529" max="529" width="12.88671875" style="3" customWidth="1"/>
    <col min="530" max="530" width="10.5546875" style="3" customWidth="1"/>
    <col min="531" max="769" width="9.109375" style="3"/>
    <col min="770" max="770" width="9.109375" style="3" customWidth="1"/>
    <col min="771" max="771" width="23.5546875" style="3" customWidth="1"/>
    <col min="772" max="772" width="11.21875" style="3" customWidth="1"/>
    <col min="773" max="773" width="11.77734375" style="3" customWidth="1"/>
    <col min="774" max="774" width="11.21875" style="3" customWidth="1"/>
    <col min="775" max="783" width="9.109375" style="3" customWidth="1"/>
    <col min="784" max="784" width="10.77734375" style="3" customWidth="1"/>
    <col min="785" max="785" width="12.88671875" style="3" customWidth="1"/>
    <col min="786" max="786" width="10.5546875" style="3" customWidth="1"/>
    <col min="787" max="1025" width="9.109375" style="3"/>
    <col min="1026" max="1026" width="9.109375" style="3" customWidth="1"/>
    <col min="1027" max="1027" width="23.5546875" style="3" customWidth="1"/>
    <col min="1028" max="1028" width="11.21875" style="3" customWidth="1"/>
    <col min="1029" max="1029" width="11.77734375" style="3" customWidth="1"/>
    <col min="1030" max="1030" width="11.21875" style="3" customWidth="1"/>
    <col min="1031" max="1039" width="9.109375" style="3" customWidth="1"/>
    <col min="1040" max="1040" width="10.77734375" style="3" customWidth="1"/>
    <col min="1041" max="1041" width="12.88671875" style="3" customWidth="1"/>
    <col min="1042" max="1042" width="10.5546875" style="3" customWidth="1"/>
    <col min="1043" max="1281" width="9.109375" style="3"/>
    <col min="1282" max="1282" width="9.109375" style="3" customWidth="1"/>
    <col min="1283" max="1283" width="23.5546875" style="3" customWidth="1"/>
    <col min="1284" max="1284" width="11.21875" style="3" customWidth="1"/>
    <col min="1285" max="1285" width="11.77734375" style="3" customWidth="1"/>
    <col min="1286" max="1286" width="11.21875" style="3" customWidth="1"/>
    <col min="1287" max="1295" width="9.109375" style="3" customWidth="1"/>
    <col min="1296" max="1296" width="10.77734375" style="3" customWidth="1"/>
    <col min="1297" max="1297" width="12.88671875" style="3" customWidth="1"/>
    <col min="1298" max="1298" width="10.5546875" style="3" customWidth="1"/>
    <col min="1299" max="1537" width="9.109375" style="3"/>
    <col min="1538" max="1538" width="9.109375" style="3" customWidth="1"/>
    <col min="1539" max="1539" width="23.5546875" style="3" customWidth="1"/>
    <col min="1540" max="1540" width="11.21875" style="3" customWidth="1"/>
    <col min="1541" max="1541" width="11.77734375" style="3" customWidth="1"/>
    <col min="1542" max="1542" width="11.21875" style="3" customWidth="1"/>
    <col min="1543" max="1551" width="9.109375" style="3" customWidth="1"/>
    <col min="1552" max="1552" width="10.77734375" style="3" customWidth="1"/>
    <col min="1553" max="1553" width="12.88671875" style="3" customWidth="1"/>
    <col min="1554" max="1554" width="10.5546875" style="3" customWidth="1"/>
    <col min="1555" max="1793" width="9.109375" style="3"/>
    <col min="1794" max="1794" width="9.109375" style="3" customWidth="1"/>
    <col min="1795" max="1795" width="23.5546875" style="3" customWidth="1"/>
    <col min="1796" max="1796" width="11.21875" style="3" customWidth="1"/>
    <col min="1797" max="1797" width="11.77734375" style="3" customWidth="1"/>
    <col min="1798" max="1798" width="11.21875" style="3" customWidth="1"/>
    <col min="1799" max="1807" width="9.109375" style="3" customWidth="1"/>
    <col min="1808" max="1808" width="10.77734375" style="3" customWidth="1"/>
    <col min="1809" max="1809" width="12.88671875" style="3" customWidth="1"/>
    <col min="1810" max="1810" width="10.5546875" style="3" customWidth="1"/>
    <col min="1811" max="2049" width="9.109375" style="3"/>
    <col min="2050" max="2050" width="9.109375" style="3" customWidth="1"/>
    <col min="2051" max="2051" width="23.5546875" style="3" customWidth="1"/>
    <col min="2052" max="2052" width="11.21875" style="3" customWidth="1"/>
    <col min="2053" max="2053" width="11.77734375" style="3" customWidth="1"/>
    <col min="2054" max="2054" width="11.21875" style="3" customWidth="1"/>
    <col min="2055" max="2063" width="9.109375" style="3" customWidth="1"/>
    <col min="2064" max="2064" width="10.77734375" style="3" customWidth="1"/>
    <col min="2065" max="2065" width="12.88671875" style="3" customWidth="1"/>
    <col min="2066" max="2066" width="10.5546875" style="3" customWidth="1"/>
    <col min="2067" max="2305" width="9.109375" style="3"/>
    <col min="2306" max="2306" width="9.109375" style="3" customWidth="1"/>
    <col min="2307" max="2307" width="23.5546875" style="3" customWidth="1"/>
    <col min="2308" max="2308" width="11.21875" style="3" customWidth="1"/>
    <col min="2309" max="2309" width="11.77734375" style="3" customWidth="1"/>
    <col min="2310" max="2310" width="11.21875" style="3" customWidth="1"/>
    <col min="2311" max="2319" width="9.109375" style="3" customWidth="1"/>
    <col min="2320" max="2320" width="10.77734375" style="3" customWidth="1"/>
    <col min="2321" max="2321" width="12.88671875" style="3" customWidth="1"/>
    <col min="2322" max="2322" width="10.5546875" style="3" customWidth="1"/>
    <col min="2323" max="2561" width="9.109375" style="3"/>
    <col min="2562" max="2562" width="9.109375" style="3" customWidth="1"/>
    <col min="2563" max="2563" width="23.5546875" style="3" customWidth="1"/>
    <col min="2564" max="2564" width="11.21875" style="3" customWidth="1"/>
    <col min="2565" max="2565" width="11.77734375" style="3" customWidth="1"/>
    <col min="2566" max="2566" width="11.21875" style="3" customWidth="1"/>
    <col min="2567" max="2575" width="9.109375" style="3" customWidth="1"/>
    <col min="2576" max="2576" width="10.77734375" style="3" customWidth="1"/>
    <col min="2577" max="2577" width="12.88671875" style="3" customWidth="1"/>
    <col min="2578" max="2578" width="10.5546875" style="3" customWidth="1"/>
    <col min="2579" max="2817" width="9.109375" style="3"/>
    <col min="2818" max="2818" width="9.109375" style="3" customWidth="1"/>
    <col min="2819" max="2819" width="23.5546875" style="3" customWidth="1"/>
    <col min="2820" max="2820" width="11.21875" style="3" customWidth="1"/>
    <col min="2821" max="2821" width="11.77734375" style="3" customWidth="1"/>
    <col min="2822" max="2822" width="11.21875" style="3" customWidth="1"/>
    <col min="2823" max="2831" width="9.109375" style="3" customWidth="1"/>
    <col min="2832" max="2832" width="10.77734375" style="3" customWidth="1"/>
    <col min="2833" max="2833" width="12.88671875" style="3" customWidth="1"/>
    <col min="2834" max="2834" width="10.5546875" style="3" customWidth="1"/>
    <col min="2835" max="3073" width="9.109375" style="3"/>
    <col min="3074" max="3074" width="9.109375" style="3" customWidth="1"/>
    <col min="3075" max="3075" width="23.5546875" style="3" customWidth="1"/>
    <col min="3076" max="3076" width="11.21875" style="3" customWidth="1"/>
    <col min="3077" max="3077" width="11.77734375" style="3" customWidth="1"/>
    <col min="3078" max="3078" width="11.21875" style="3" customWidth="1"/>
    <col min="3079" max="3087" width="9.109375" style="3" customWidth="1"/>
    <col min="3088" max="3088" width="10.77734375" style="3" customWidth="1"/>
    <col min="3089" max="3089" width="12.88671875" style="3" customWidth="1"/>
    <col min="3090" max="3090" width="10.5546875" style="3" customWidth="1"/>
    <col min="3091" max="3329" width="9.109375" style="3"/>
    <col min="3330" max="3330" width="9.109375" style="3" customWidth="1"/>
    <col min="3331" max="3331" width="23.5546875" style="3" customWidth="1"/>
    <col min="3332" max="3332" width="11.21875" style="3" customWidth="1"/>
    <col min="3333" max="3333" width="11.77734375" style="3" customWidth="1"/>
    <col min="3334" max="3334" width="11.21875" style="3" customWidth="1"/>
    <col min="3335" max="3343" width="9.109375" style="3" customWidth="1"/>
    <col min="3344" max="3344" width="10.77734375" style="3" customWidth="1"/>
    <col min="3345" max="3345" width="12.88671875" style="3" customWidth="1"/>
    <col min="3346" max="3346" width="10.5546875" style="3" customWidth="1"/>
    <col min="3347" max="3585" width="9.109375" style="3"/>
    <col min="3586" max="3586" width="9.109375" style="3" customWidth="1"/>
    <col min="3587" max="3587" width="23.5546875" style="3" customWidth="1"/>
    <col min="3588" max="3588" width="11.21875" style="3" customWidth="1"/>
    <col min="3589" max="3589" width="11.77734375" style="3" customWidth="1"/>
    <col min="3590" max="3590" width="11.21875" style="3" customWidth="1"/>
    <col min="3591" max="3599" width="9.109375" style="3" customWidth="1"/>
    <col min="3600" max="3600" width="10.77734375" style="3" customWidth="1"/>
    <col min="3601" max="3601" width="12.88671875" style="3" customWidth="1"/>
    <col min="3602" max="3602" width="10.5546875" style="3" customWidth="1"/>
    <col min="3603" max="3841" width="9.109375" style="3"/>
    <col min="3842" max="3842" width="9.109375" style="3" customWidth="1"/>
    <col min="3843" max="3843" width="23.5546875" style="3" customWidth="1"/>
    <col min="3844" max="3844" width="11.21875" style="3" customWidth="1"/>
    <col min="3845" max="3845" width="11.77734375" style="3" customWidth="1"/>
    <col min="3846" max="3846" width="11.21875" style="3" customWidth="1"/>
    <col min="3847" max="3855" width="9.109375" style="3" customWidth="1"/>
    <col min="3856" max="3856" width="10.77734375" style="3" customWidth="1"/>
    <col min="3857" max="3857" width="12.88671875" style="3" customWidth="1"/>
    <col min="3858" max="3858" width="10.5546875" style="3" customWidth="1"/>
    <col min="3859" max="4097" width="9.109375" style="3"/>
    <col min="4098" max="4098" width="9.109375" style="3" customWidth="1"/>
    <col min="4099" max="4099" width="23.5546875" style="3" customWidth="1"/>
    <col min="4100" max="4100" width="11.21875" style="3" customWidth="1"/>
    <col min="4101" max="4101" width="11.77734375" style="3" customWidth="1"/>
    <col min="4102" max="4102" width="11.21875" style="3" customWidth="1"/>
    <col min="4103" max="4111" width="9.109375" style="3" customWidth="1"/>
    <col min="4112" max="4112" width="10.77734375" style="3" customWidth="1"/>
    <col min="4113" max="4113" width="12.88671875" style="3" customWidth="1"/>
    <col min="4114" max="4114" width="10.5546875" style="3" customWidth="1"/>
    <col min="4115" max="4353" width="9.109375" style="3"/>
    <col min="4354" max="4354" width="9.109375" style="3" customWidth="1"/>
    <col min="4355" max="4355" width="23.5546875" style="3" customWidth="1"/>
    <col min="4356" max="4356" width="11.21875" style="3" customWidth="1"/>
    <col min="4357" max="4357" width="11.77734375" style="3" customWidth="1"/>
    <col min="4358" max="4358" width="11.21875" style="3" customWidth="1"/>
    <col min="4359" max="4367" width="9.109375" style="3" customWidth="1"/>
    <col min="4368" max="4368" width="10.77734375" style="3" customWidth="1"/>
    <col min="4369" max="4369" width="12.88671875" style="3" customWidth="1"/>
    <col min="4370" max="4370" width="10.5546875" style="3" customWidth="1"/>
    <col min="4371" max="4609" width="9.109375" style="3"/>
    <col min="4610" max="4610" width="9.109375" style="3" customWidth="1"/>
    <col min="4611" max="4611" width="23.5546875" style="3" customWidth="1"/>
    <col min="4612" max="4612" width="11.21875" style="3" customWidth="1"/>
    <col min="4613" max="4613" width="11.77734375" style="3" customWidth="1"/>
    <col min="4614" max="4614" width="11.21875" style="3" customWidth="1"/>
    <col min="4615" max="4623" width="9.109375" style="3" customWidth="1"/>
    <col min="4624" max="4624" width="10.77734375" style="3" customWidth="1"/>
    <col min="4625" max="4625" width="12.88671875" style="3" customWidth="1"/>
    <col min="4626" max="4626" width="10.5546875" style="3" customWidth="1"/>
    <col min="4627" max="4865" width="9.109375" style="3"/>
    <col min="4866" max="4866" width="9.109375" style="3" customWidth="1"/>
    <col min="4867" max="4867" width="23.5546875" style="3" customWidth="1"/>
    <col min="4868" max="4868" width="11.21875" style="3" customWidth="1"/>
    <col min="4869" max="4869" width="11.77734375" style="3" customWidth="1"/>
    <col min="4870" max="4870" width="11.21875" style="3" customWidth="1"/>
    <col min="4871" max="4879" width="9.109375" style="3" customWidth="1"/>
    <col min="4880" max="4880" width="10.77734375" style="3" customWidth="1"/>
    <col min="4881" max="4881" width="12.88671875" style="3" customWidth="1"/>
    <col min="4882" max="4882" width="10.5546875" style="3" customWidth="1"/>
    <col min="4883" max="5121" width="9.109375" style="3"/>
    <col min="5122" max="5122" width="9.109375" style="3" customWidth="1"/>
    <col min="5123" max="5123" width="23.5546875" style="3" customWidth="1"/>
    <col min="5124" max="5124" width="11.21875" style="3" customWidth="1"/>
    <col min="5125" max="5125" width="11.77734375" style="3" customWidth="1"/>
    <col min="5126" max="5126" width="11.21875" style="3" customWidth="1"/>
    <col min="5127" max="5135" width="9.109375" style="3" customWidth="1"/>
    <col min="5136" max="5136" width="10.77734375" style="3" customWidth="1"/>
    <col min="5137" max="5137" width="12.88671875" style="3" customWidth="1"/>
    <col min="5138" max="5138" width="10.5546875" style="3" customWidth="1"/>
    <col min="5139" max="5377" width="9.109375" style="3"/>
    <col min="5378" max="5378" width="9.109375" style="3" customWidth="1"/>
    <col min="5379" max="5379" width="23.5546875" style="3" customWidth="1"/>
    <col min="5380" max="5380" width="11.21875" style="3" customWidth="1"/>
    <col min="5381" max="5381" width="11.77734375" style="3" customWidth="1"/>
    <col min="5382" max="5382" width="11.21875" style="3" customWidth="1"/>
    <col min="5383" max="5391" width="9.109375" style="3" customWidth="1"/>
    <col min="5392" max="5392" width="10.77734375" style="3" customWidth="1"/>
    <col min="5393" max="5393" width="12.88671875" style="3" customWidth="1"/>
    <col min="5394" max="5394" width="10.5546875" style="3" customWidth="1"/>
    <col min="5395" max="5633" width="9.109375" style="3"/>
    <col min="5634" max="5634" width="9.109375" style="3" customWidth="1"/>
    <col min="5635" max="5635" width="23.5546875" style="3" customWidth="1"/>
    <col min="5636" max="5636" width="11.21875" style="3" customWidth="1"/>
    <col min="5637" max="5637" width="11.77734375" style="3" customWidth="1"/>
    <col min="5638" max="5638" width="11.21875" style="3" customWidth="1"/>
    <col min="5639" max="5647" width="9.109375" style="3" customWidth="1"/>
    <col min="5648" max="5648" width="10.77734375" style="3" customWidth="1"/>
    <col min="5649" max="5649" width="12.88671875" style="3" customWidth="1"/>
    <col min="5650" max="5650" width="10.5546875" style="3" customWidth="1"/>
    <col min="5651" max="5889" width="9.109375" style="3"/>
    <col min="5890" max="5890" width="9.109375" style="3" customWidth="1"/>
    <col min="5891" max="5891" width="23.5546875" style="3" customWidth="1"/>
    <col min="5892" max="5892" width="11.21875" style="3" customWidth="1"/>
    <col min="5893" max="5893" width="11.77734375" style="3" customWidth="1"/>
    <col min="5894" max="5894" width="11.21875" style="3" customWidth="1"/>
    <col min="5895" max="5903" width="9.109375" style="3" customWidth="1"/>
    <col min="5904" max="5904" width="10.77734375" style="3" customWidth="1"/>
    <col min="5905" max="5905" width="12.88671875" style="3" customWidth="1"/>
    <col min="5906" max="5906" width="10.5546875" style="3" customWidth="1"/>
    <col min="5907" max="6145" width="9.109375" style="3"/>
    <col min="6146" max="6146" width="9.109375" style="3" customWidth="1"/>
    <col min="6147" max="6147" width="23.5546875" style="3" customWidth="1"/>
    <col min="6148" max="6148" width="11.21875" style="3" customWidth="1"/>
    <col min="6149" max="6149" width="11.77734375" style="3" customWidth="1"/>
    <col min="6150" max="6150" width="11.21875" style="3" customWidth="1"/>
    <col min="6151" max="6159" width="9.109375" style="3" customWidth="1"/>
    <col min="6160" max="6160" width="10.77734375" style="3" customWidth="1"/>
    <col min="6161" max="6161" width="12.88671875" style="3" customWidth="1"/>
    <col min="6162" max="6162" width="10.5546875" style="3" customWidth="1"/>
    <col min="6163" max="6401" width="9.109375" style="3"/>
    <col min="6402" max="6402" width="9.109375" style="3" customWidth="1"/>
    <col min="6403" max="6403" width="23.5546875" style="3" customWidth="1"/>
    <col min="6404" max="6404" width="11.21875" style="3" customWidth="1"/>
    <col min="6405" max="6405" width="11.77734375" style="3" customWidth="1"/>
    <col min="6406" max="6406" width="11.21875" style="3" customWidth="1"/>
    <col min="6407" max="6415" width="9.109375" style="3" customWidth="1"/>
    <col min="6416" max="6416" width="10.77734375" style="3" customWidth="1"/>
    <col min="6417" max="6417" width="12.88671875" style="3" customWidth="1"/>
    <col min="6418" max="6418" width="10.5546875" style="3" customWidth="1"/>
    <col min="6419" max="6657" width="9.109375" style="3"/>
    <col min="6658" max="6658" width="9.109375" style="3" customWidth="1"/>
    <col min="6659" max="6659" width="23.5546875" style="3" customWidth="1"/>
    <col min="6660" max="6660" width="11.21875" style="3" customWidth="1"/>
    <col min="6661" max="6661" width="11.77734375" style="3" customWidth="1"/>
    <col min="6662" max="6662" width="11.21875" style="3" customWidth="1"/>
    <col min="6663" max="6671" width="9.109375" style="3" customWidth="1"/>
    <col min="6672" max="6672" width="10.77734375" style="3" customWidth="1"/>
    <col min="6673" max="6673" width="12.88671875" style="3" customWidth="1"/>
    <col min="6674" max="6674" width="10.5546875" style="3" customWidth="1"/>
    <col min="6675" max="6913" width="9.109375" style="3"/>
    <col min="6914" max="6914" width="9.109375" style="3" customWidth="1"/>
    <col min="6915" max="6915" width="23.5546875" style="3" customWidth="1"/>
    <col min="6916" max="6916" width="11.21875" style="3" customWidth="1"/>
    <col min="6917" max="6917" width="11.77734375" style="3" customWidth="1"/>
    <col min="6918" max="6918" width="11.21875" style="3" customWidth="1"/>
    <col min="6919" max="6927" width="9.109375" style="3" customWidth="1"/>
    <col min="6928" max="6928" width="10.77734375" style="3" customWidth="1"/>
    <col min="6929" max="6929" width="12.88671875" style="3" customWidth="1"/>
    <col min="6930" max="6930" width="10.5546875" style="3" customWidth="1"/>
    <col min="6931" max="7169" width="9.109375" style="3"/>
    <col min="7170" max="7170" width="9.109375" style="3" customWidth="1"/>
    <col min="7171" max="7171" width="23.5546875" style="3" customWidth="1"/>
    <col min="7172" max="7172" width="11.21875" style="3" customWidth="1"/>
    <col min="7173" max="7173" width="11.77734375" style="3" customWidth="1"/>
    <col min="7174" max="7174" width="11.21875" style="3" customWidth="1"/>
    <col min="7175" max="7183" width="9.109375" style="3" customWidth="1"/>
    <col min="7184" max="7184" width="10.77734375" style="3" customWidth="1"/>
    <col min="7185" max="7185" width="12.88671875" style="3" customWidth="1"/>
    <col min="7186" max="7186" width="10.5546875" style="3" customWidth="1"/>
    <col min="7187" max="7425" width="9.109375" style="3"/>
    <col min="7426" max="7426" width="9.109375" style="3" customWidth="1"/>
    <col min="7427" max="7427" width="23.5546875" style="3" customWidth="1"/>
    <col min="7428" max="7428" width="11.21875" style="3" customWidth="1"/>
    <col min="7429" max="7429" width="11.77734375" style="3" customWidth="1"/>
    <col min="7430" max="7430" width="11.21875" style="3" customWidth="1"/>
    <col min="7431" max="7439" width="9.109375" style="3" customWidth="1"/>
    <col min="7440" max="7440" width="10.77734375" style="3" customWidth="1"/>
    <col min="7441" max="7441" width="12.88671875" style="3" customWidth="1"/>
    <col min="7442" max="7442" width="10.5546875" style="3" customWidth="1"/>
    <col min="7443" max="7681" width="9.109375" style="3"/>
    <col min="7682" max="7682" width="9.109375" style="3" customWidth="1"/>
    <col min="7683" max="7683" width="23.5546875" style="3" customWidth="1"/>
    <col min="7684" max="7684" width="11.21875" style="3" customWidth="1"/>
    <col min="7685" max="7685" width="11.77734375" style="3" customWidth="1"/>
    <col min="7686" max="7686" width="11.21875" style="3" customWidth="1"/>
    <col min="7687" max="7695" width="9.109375" style="3" customWidth="1"/>
    <col min="7696" max="7696" width="10.77734375" style="3" customWidth="1"/>
    <col min="7697" max="7697" width="12.88671875" style="3" customWidth="1"/>
    <col min="7698" max="7698" width="10.5546875" style="3" customWidth="1"/>
    <col min="7699" max="7937" width="9.109375" style="3"/>
    <col min="7938" max="7938" width="9.109375" style="3" customWidth="1"/>
    <col min="7939" max="7939" width="23.5546875" style="3" customWidth="1"/>
    <col min="7940" max="7940" width="11.21875" style="3" customWidth="1"/>
    <col min="7941" max="7941" width="11.77734375" style="3" customWidth="1"/>
    <col min="7942" max="7942" width="11.21875" style="3" customWidth="1"/>
    <col min="7943" max="7951" width="9.109375" style="3" customWidth="1"/>
    <col min="7952" max="7952" width="10.77734375" style="3" customWidth="1"/>
    <col min="7953" max="7953" width="12.88671875" style="3" customWidth="1"/>
    <col min="7954" max="7954" width="10.5546875" style="3" customWidth="1"/>
    <col min="7955" max="8193" width="9.109375" style="3"/>
    <col min="8194" max="8194" width="9.109375" style="3" customWidth="1"/>
    <col min="8195" max="8195" width="23.5546875" style="3" customWidth="1"/>
    <col min="8196" max="8196" width="11.21875" style="3" customWidth="1"/>
    <col min="8197" max="8197" width="11.77734375" style="3" customWidth="1"/>
    <col min="8198" max="8198" width="11.21875" style="3" customWidth="1"/>
    <col min="8199" max="8207" width="9.109375" style="3" customWidth="1"/>
    <col min="8208" max="8208" width="10.77734375" style="3" customWidth="1"/>
    <col min="8209" max="8209" width="12.88671875" style="3" customWidth="1"/>
    <col min="8210" max="8210" width="10.5546875" style="3" customWidth="1"/>
    <col min="8211" max="8449" width="9.109375" style="3"/>
    <col min="8450" max="8450" width="9.109375" style="3" customWidth="1"/>
    <col min="8451" max="8451" width="23.5546875" style="3" customWidth="1"/>
    <col min="8452" max="8452" width="11.21875" style="3" customWidth="1"/>
    <col min="8453" max="8453" width="11.77734375" style="3" customWidth="1"/>
    <col min="8454" max="8454" width="11.21875" style="3" customWidth="1"/>
    <col min="8455" max="8463" width="9.109375" style="3" customWidth="1"/>
    <col min="8464" max="8464" width="10.77734375" style="3" customWidth="1"/>
    <col min="8465" max="8465" width="12.88671875" style="3" customWidth="1"/>
    <col min="8466" max="8466" width="10.5546875" style="3" customWidth="1"/>
    <col min="8467" max="8705" width="9.109375" style="3"/>
    <col min="8706" max="8706" width="9.109375" style="3" customWidth="1"/>
    <col min="8707" max="8707" width="23.5546875" style="3" customWidth="1"/>
    <col min="8708" max="8708" width="11.21875" style="3" customWidth="1"/>
    <col min="8709" max="8709" width="11.77734375" style="3" customWidth="1"/>
    <col min="8710" max="8710" width="11.21875" style="3" customWidth="1"/>
    <col min="8711" max="8719" width="9.109375" style="3" customWidth="1"/>
    <col min="8720" max="8720" width="10.77734375" style="3" customWidth="1"/>
    <col min="8721" max="8721" width="12.88671875" style="3" customWidth="1"/>
    <col min="8722" max="8722" width="10.5546875" style="3" customWidth="1"/>
    <col min="8723" max="8961" width="9.109375" style="3"/>
    <col min="8962" max="8962" width="9.109375" style="3" customWidth="1"/>
    <col min="8963" max="8963" width="23.5546875" style="3" customWidth="1"/>
    <col min="8964" max="8964" width="11.21875" style="3" customWidth="1"/>
    <col min="8965" max="8965" width="11.77734375" style="3" customWidth="1"/>
    <col min="8966" max="8966" width="11.21875" style="3" customWidth="1"/>
    <col min="8967" max="8975" width="9.109375" style="3" customWidth="1"/>
    <col min="8976" max="8976" width="10.77734375" style="3" customWidth="1"/>
    <col min="8977" max="8977" width="12.88671875" style="3" customWidth="1"/>
    <col min="8978" max="8978" width="10.5546875" style="3" customWidth="1"/>
    <col min="8979" max="9217" width="9.109375" style="3"/>
    <col min="9218" max="9218" width="9.109375" style="3" customWidth="1"/>
    <col min="9219" max="9219" width="23.5546875" style="3" customWidth="1"/>
    <col min="9220" max="9220" width="11.21875" style="3" customWidth="1"/>
    <col min="9221" max="9221" width="11.77734375" style="3" customWidth="1"/>
    <col min="9222" max="9222" width="11.21875" style="3" customWidth="1"/>
    <col min="9223" max="9231" width="9.109375" style="3" customWidth="1"/>
    <col min="9232" max="9232" width="10.77734375" style="3" customWidth="1"/>
    <col min="9233" max="9233" width="12.88671875" style="3" customWidth="1"/>
    <col min="9234" max="9234" width="10.5546875" style="3" customWidth="1"/>
    <col min="9235" max="9473" width="9.109375" style="3"/>
    <col min="9474" max="9474" width="9.109375" style="3" customWidth="1"/>
    <col min="9475" max="9475" width="23.5546875" style="3" customWidth="1"/>
    <col min="9476" max="9476" width="11.21875" style="3" customWidth="1"/>
    <col min="9477" max="9477" width="11.77734375" style="3" customWidth="1"/>
    <col min="9478" max="9478" width="11.21875" style="3" customWidth="1"/>
    <col min="9479" max="9487" width="9.109375" style="3" customWidth="1"/>
    <col min="9488" max="9488" width="10.77734375" style="3" customWidth="1"/>
    <col min="9489" max="9489" width="12.88671875" style="3" customWidth="1"/>
    <col min="9490" max="9490" width="10.5546875" style="3" customWidth="1"/>
    <col min="9491" max="9729" width="9.109375" style="3"/>
    <col min="9730" max="9730" width="9.109375" style="3" customWidth="1"/>
    <col min="9731" max="9731" width="23.5546875" style="3" customWidth="1"/>
    <col min="9732" max="9732" width="11.21875" style="3" customWidth="1"/>
    <col min="9733" max="9733" width="11.77734375" style="3" customWidth="1"/>
    <col min="9734" max="9734" width="11.21875" style="3" customWidth="1"/>
    <col min="9735" max="9743" width="9.109375" style="3" customWidth="1"/>
    <col min="9744" max="9744" width="10.77734375" style="3" customWidth="1"/>
    <col min="9745" max="9745" width="12.88671875" style="3" customWidth="1"/>
    <col min="9746" max="9746" width="10.5546875" style="3" customWidth="1"/>
    <col min="9747" max="9985" width="9.109375" style="3"/>
    <col min="9986" max="9986" width="9.109375" style="3" customWidth="1"/>
    <col min="9987" max="9987" width="23.5546875" style="3" customWidth="1"/>
    <col min="9988" max="9988" width="11.21875" style="3" customWidth="1"/>
    <col min="9989" max="9989" width="11.77734375" style="3" customWidth="1"/>
    <col min="9990" max="9990" width="11.21875" style="3" customWidth="1"/>
    <col min="9991" max="9999" width="9.109375" style="3" customWidth="1"/>
    <col min="10000" max="10000" width="10.77734375" style="3" customWidth="1"/>
    <col min="10001" max="10001" width="12.88671875" style="3" customWidth="1"/>
    <col min="10002" max="10002" width="10.5546875" style="3" customWidth="1"/>
    <col min="10003" max="10241" width="9.109375" style="3"/>
    <col min="10242" max="10242" width="9.109375" style="3" customWidth="1"/>
    <col min="10243" max="10243" width="23.5546875" style="3" customWidth="1"/>
    <col min="10244" max="10244" width="11.21875" style="3" customWidth="1"/>
    <col min="10245" max="10245" width="11.77734375" style="3" customWidth="1"/>
    <col min="10246" max="10246" width="11.21875" style="3" customWidth="1"/>
    <col min="10247" max="10255" width="9.109375" style="3" customWidth="1"/>
    <col min="10256" max="10256" width="10.77734375" style="3" customWidth="1"/>
    <col min="10257" max="10257" width="12.88671875" style="3" customWidth="1"/>
    <col min="10258" max="10258" width="10.5546875" style="3" customWidth="1"/>
    <col min="10259" max="10497" width="9.109375" style="3"/>
    <col min="10498" max="10498" width="9.109375" style="3" customWidth="1"/>
    <col min="10499" max="10499" width="23.5546875" style="3" customWidth="1"/>
    <col min="10500" max="10500" width="11.21875" style="3" customWidth="1"/>
    <col min="10501" max="10501" width="11.77734375" style="3" customWidth="1"/>
    <col min="10502" max="10502" width="11.21875" style="3" customWidth="1"/>
    <col min="10503" max="10511" width="9.109375" style="3" customWidth="1"/>
    <col min="10512" max="10512" width="10.77734375" style="3" customWidth="1"/>
    <col min="10513" max="10513" width="12.88671875" style="3" customWidth="1"/>
    <col min="10514" max="10514" width="10.5546875" style="3" customWidth="1"/>
    <col min="10515" max="10753" width="9.109375" style="3"/>
    <col min="10754" max="10754" width="9.109375" style="3" customWidth="1"/>
    <col min="10755" max="10755" width="23.5546875" style="3" customWidth="1"/>
    <col min="10756" max="10756" width="11.21875" style="3" customWidth="1"/>
    <col min="10757" max="10757" width="11.77734375" style="3" customWidth="1"/>
    <col min="10758" max="10758" width="11.21875" style="3" customWidth="1"/>
    <col min="10759" max="10767" width="9.109375" style="3" customWidth="1"/>
    <col min="10768" max="10768" width="10.77734375" style="3" customWidth="1"/>
    <col min="10769" max="10769" width="12.88671875" style="3" customWidth="1"/>
    <col min="10770" max="10770" width="10.5546875" style="3" customWidth="1"/>
    <col min="10771" max="11009" width="9.109375" style="3"/>
    <col min="11010" max="11010" width="9.109375" style="3" customWidth="1"/>
    <col min="11011" max="11011" width="23.5546875" style="3" customWidth="1"/>
    <col min="11012" max="11012" width="11.21875" style="3" customWidth="1"/>
    <col min="11013" max="11013" width="11.77734375" style="3" customWidth="1"/>
    <col min="11014" max="11014" width="11.21875" style="3" customWidth="1"/>
    <col min="11015" max="11023" width="9.109375" style="3" customWidth="1"/>
    <col min="11024" max="11024" width="10.77734375" style="3" customWidth="1"/>
    <col min="11025" max="11025" width="12.88671875" style="3" customWidth="1"/>
    <col min="11026" max="11026" width="10.5546875" style="3" customWidth="1"/>
    <col min="11027" max="11265" width="9.109375" style="3"/>
    <col min="11266" max="11266" width="9.109375" style="3" customWidth="1"/>
    <col min="11267" max="11267" width="23.5546875" style="3" customWidth="1"/>
    <col min="11268" max="11268" width="11.21875" style="3" customWidth="1"/>
    <col min="11269" max="11269" width="11.77734375" style="3" customWidth="1"/>
    <col min="11270" max="11270" width="11.21875" style="3" customWidth="1"/>
    <col min="11271" max="11279" width="9.109375" style="3" customWidth="1"/>
    <col min="11280" max="11280" width="10.77734375" style="3" customWidth="1"/>
    <col min="11281" max="11281" width="12.88671875" style="3" customWidth="1"/>
    <col min="11282" max="11282" width="10.5546875" style="3" customWidth="1"/>
    <col min="11283" max="11521" width="9.109375" style="3"/>
    <col min="11522" max="11522" width="9.109375" style="3" customWidth="1"/>
    <col min="11523" max="11523" width="23.5546875" style="3" customWidth="1"/>
    <col min="11524" max="11524" width="11.21875" style="3" customWidth="1"/>
    <col min="11525" max="11525" width="11.77734375" style="3" customWidth="1"/>
    <col min="11526" max="11526" width="11.21875" style="3" customWidth="1"/>
    <col min="11527" max="11535" width="9.109375" style="3" customWidth="1"/>
    <col min="11536" max="11536" width="10.77734375" style="3" customWidth="1"/>
    <col min="11537" max="11537" width="12.88671875" style="3" customWidth="1"/>
    <col min="11538" max="11538" width="10.5546875" style="3" customWidth="1"/>
    <col min="11539" max="11777" width="9.109375" style="3"/>
    <col min="11778" max="11778" width="9.109375" style="3" customWidth="1"/>
    <col min="11779" max="11779" width="23.5546875" style="3" customWidth="1"/>
    <col min="11780" max="11780" width="11.21875" style="3" customWidth="1"/>
    <col min="11781" max="11781" width="11.77734375" style="3" customWidth="1"/>
    <col min="11782" max="11782" width="11.21875" style="3" customWidth="1"/>
    <col min="11783" max="11791" width="9.109375" style="3" customWidth="1"/>
    <col min="11792" max="11792" width="10.77734375" style="3" customWidth="1"/>
    <col min="11793" max="11793" width="12.88671875" style="3" customWidth="1"/>
    <col min="11794" max="11794" width="10.5546875" style="3" customWidth="1"/>
    <col min="11795" max="12033" width="9.109375" style="3"/>
    <col min="12034" max="12034" width="9.109375" style="3" customWidth="1"/>
    <col min="12035" max="12035" width="23.5546875" style="3" customWidth="1"/>
    <col min="12036" max="12036" width="11.21875" style="3" customWidth="1"/>
    <col min="12037" max="12037" width="11.77734375" style="3" customWidth="1"/>
    <col min="12038" max="12038" width="11.21875" style="3" customWidth="1"/>
    <col min="12039" max="12047" width="9.109375" style="3" customWidth="1"/>
    <col min="12048" max="12048" width="10.77734375" style="3" customWidth="1"/>
    <col min="12049" max="12049" width="12.88671875" style="3" customWidth="1"/>
    <col min="12050" max="12050" width="10.5546875" style="3" customWidth="1"/>
    <col min="12051" max="12289" width="9.109375" style="3"/>
    <col min="12290" max="12290" width="9.109375" style="3" customWidth="1"/>
    <col min="12291" max="12291" width="23.5546875" style="3" customWidth="1"/>
    <col min="12292" max="12292" width="11.21875" style="3" customWidth="1"/>
    <col min="12293" max="12293" width="11.77734375" style="3" customWidth="1"/>
    <col min="12294" max="12294" width="11.21875" style="3" customWidth="1"/>
    <col min="12295" max="12303" width="9.109375" style="3" customWidth="1"/>
    <col min="12304" max="12304" width="10.77734375" style="3" customWidth="1"/>
    <col min="12305" max="12305" width="12.88671875" style="3" customWidth="1"/>
    <col min="12306" max="12306" width="10.5546875" style="3" customWidth="1"/>
    <col min="12307" max="12545" width="9.109375" style="3"/>
    <col min="12546" max="12546" width="9.109375" style="3" customWidth="1"/>
    <col min="12547" max="12547" width="23.5546875" style="3" customWidth="1"/>
    <col min="12548" max="12548" width="11.21875" style="3" customWidth="1"/>
    <col min="12549" max="12549" width="11.77734375" style="3" customWidth="1"/>
    <col min="12550" max="12550" width="11.21875" style="3" customWidth="1"/>
    <col min="12551" max="12559" width="9.109375" style="3" customWidth="1"/>
    <col min="12560" max="12560" width="10.77734375" style="3" customWidth="1"/>
    <col min="12561" max="12561" width="12.88671875" style="3" customWidth="1"/>
    <col min="12562" max="12562" width="10.5546875" style="3" customWidth="1"/>
    <col min="12563" max="12801" width="9.109375" style="3"/>
    <col min="12802" max="12802" width="9.109375" style="3" customWidth="1"/>
    <col min="12803" max="12803" width="23.5546875" style="3" customWidth="1"/>
    <col min="12804" max="12804" width="11.21875" style="3" customWidth="1"/>
    <col min="12805" max="12805" width="11.77734375" style="3" customWidth="1"/>
    <col min="12806" max="12806" width="11.21875" style="3" customWidth="1"/>
    <col min="12807" max="12815" width="9.109375" style="3" customWidth="1"/>
    <col min="12816" max="12816" width="10.77734375" style="3" customWidth="1"/>
    <col min="12817" max="12817" width="12.88671875" style="3" customWidth="1"/>
    <col min="12818" max="12818" width="10.5546875" style="3" customWidth="1"/>
    <col min="12819" max="13057" width="9.109375" style="3"/>
    <col min="13058" max="13058" width="9.109375" style="3" customWidth="1"/>
    <col min="13059" max="13059" width="23.5546875" style="3" customWidth="1"/>
    <col min="13060" max="13060" width="11.21875" style="3" customWidth="1"/>
    <col min="13061" max="13061" width="11.77734375" style="3" customWidth="1"/>
    <col min="13062" max="13062" width="11.21875" style="3" customWidth="1"/>
    <col min="13063" max="13071" width="9.109375" style="3" customWidth="1"/>
    <col min="13072" max="13072" width="10.77734375" style="3" customWidth="1"/>
    <col min="13073" max="13073" width="12.88671875" style="3" customWidth="1"/>
    <col min="13074" max="13074" width="10.5546875" style="3" customWidth="1"/>
    <col min="13075" max="13313" width="9.109375" style="3"/>
    <col min="13314" max="13314" width="9.109375" style="3" customWidth="1"/>
    <col min="13315" max="13315" width="23.5546875" style="3" customWidth="1"/>
    <col min="13316" max="13316" width="11.21875" style="3" customWidth="1"/>
    <col min="13317" max="13317" width="11.77734375" style="3" customWidth="1"/>
    <col min="13318" max="13318" width="11.21875" style="3" customWidth="1"/>
    <col min="13319" max="13327" width="9.109375" style="3" customWidth="1"/>
    <col min="13328" max="13328" width="10.77734375" style="3" customWidth="1"/>
    <col min="13329" max="13329" width="12.88671875" style="3" customWidth="1"/>
    <col min="13330" max="13330" width="10.5546875" style="3" customWidth="1"/>
    <col min="13331" max="13569" width="9.109375" style="3"/>
    <col min="13570" max="13570" width="9.109375" style="3" customWidth="1"/>
    <col min="13571" max="13571" width="23.5546875" style="3" customWidth="1"/>
    <col min="13572" max="13572" width="11.21875" style="3" customWidth="1"/>
    <col min="13573" max="13573" width="11.77734375" style="3" customWidth="1"/>
    <col min="13574" max="13574" width="11.21875" style="3" customWidth="1"/>
    <col min="13575" max="13583" width="9.109375" style="3" customWidth="1"/>
    <col min="13584" max="13584" width="10.77734375" style="3" customWidth="1"/>
    <col min="13585" max="13585" width="12.88671875" style="3" customWidth="1"/>
    <col min="13586" max="13586" width="10.5546875" style="3" customWidth="1"/>
    <col min="13587" max="13825" width="9.109375" style="3"/>
    <col min="13826" max="13826" width="9.109375" style="3" customWidth="1"/>
    <col min="13827" max="13827" width="23.5546875" style="3" customWidth="1"/>
    <col min="13828" max="13828" width="11.21875" style="3" customWidth="1"/>
    <col min="13829" max="13829" width="11.77734375" style="3" customWidth="1"/>
    <col min="13830" max="13830" width="11.21875" style="3" customWidth="1"/>
    <col min="13831" max="13839" width="9.109375" style="3" customWidth="1"/>
    <col min="13840" max="13840" width="10.77734375" style="3" customWidth="1"/>
    <col min="13841" max="13841" width="12.88671875" style="3" customWidth="1"/>
    <col min="13842" max="13842" width="10.5546875" style="3" customWidth="1"/>
    <col min="13843" max="14081" width="9.109375" style="3"/>
    <col min="14082" max="14082" width="9.109375" style="3" customWidth="1"/>
    <col min="14083" max="14083" width="23.5546875" style="3" customWidth="1"/>
    <col min="14084" max="14084" width="11.21875" style="3" customWidth="1"/>
    <col min="14085" max="14085" width="11.77734375" style="3" customWidth="1"/>
    <col min="14086" max="14086" width="11.21875" style="3" customWidth="1"/>
    <col min="14087" max="14095" width="9.109375" style="3" customWidth="1"/>
    <col min="14096" max="14096" width="10.77734375" style="3" customWidth="1"/>
    <col min="14097" max="14097" width="12.88671875" style="3" customWidth="1"/>
    <col min="14098" max="14098" width="10.5546875" style="3" customWidth="1"/>
    <col min="14099" max="14337" width="9.109375" style="3"/>
    <col min="14338" max="14338" width="9.109375" style="3" customWidth="1"/>
    <col min="14339" max="14339" width="23.5546875" style="3" customWidth="1"/>
    <col min="14340" max="14340" width="11.21875" style="3" customWidth="1"/>
    <col min="14341" max="14341" width="11.77734375" style="3" customWidth="1"/>
    <col min="14342" max="14342" width="11.21875" style="3" customWidth="1"/>
    <col min="14343" max="14351" width="9.109375" style="3" customWidth="1"/>
    <col min="14352" max="14352" width="10.77734375" style="3" customWidth="1"/>
    <col min="14353" max="14353" width="12.88671875" style="3" customWidth="1"/>
    <col min="14354" max="14354" width="10.5546875" style="3" customWidth="1"/>
    <col min="14355" max="14593" width="9.109375" style="3"/>
    <col min="14594" max="14594" width="9.109375" style="3" customWidth="1"/>
    <col min="14595" max="14595" width="23.5546875" style="3" customWidth="1"/>
    <col min="14596" max="14596" width="11.21875" style="3" customWidth="1"/>
    <col min="14597" max="14597" width="11.77734375" style="3" customWidth="1"/>
    <col min="14598" max="14598" width="11.21875" style="3" customWidth="1"/>
    <col min="14599" max="14607" width="9.109375" style="3" customWidth="1"/>
    <col min="14608" max="14608" width="10.77734375" style="3" customWidth="1"/>
    <col min="14609" max="14609" width="12.88671875" style="3" customWidth="1"/>
    <col min="14610" max="14610" width="10.5546875" style="3" customWidth="1"/>
    <col min="14611" max="14849" width="9.109375" style="3"/>
    <col min="14850" max="14850" width="9.109375" style="3" customWidth="1"/>
    <col min="14851" max="14851" width="23.5546875" style="3" customWidth="1"/>
    <col min="14852" max="14852" width="11.21875" style="3" customWidth="1"/>
    <col min="14853" max="14853" width="11.77734375" style="3" customWidth="1"/>
    <col min="14854" max="14854" width="11.21875" style="3" customWidth="1"/>
    <col min="14855" max="14863" width="9.109375" style="3" customWidth="1"/>
    <col min="14864" max="14864" width="10.77734375" style="3" customWidth="1"/>
    <col min="14865" max="14865" width="12.88671875" style="3" customWidth="1"/>
    <col min="14866" max="14866" width="10.5546875" style="3" customWidth="1"/>
    <col min="14867" max="15105" width="9.109375" style="3"/>
    <col min="15106" max="15106" width="9.109375" style="3" customWidth="1"/>
    <col min="15107" max="15107" width="23.5546875" style="3" customWidth="1"/>
    <col min="15108" max="15108" width="11.21875" style="3" customWidth="1"/>
    <col min="15109" max="15109" width="11.77734375" style="3" customWidth="1"/>
    <col min="15110" max="15110" width="11.21875" style="3" customWidth="1"/>
    <col min="15111" max="15119" width="9.109375" style="3" customWidth="1"/>
    <col min="15120" max="15120" width="10.77734375" style="3" customWidth="1"/>
    <col min="15121" max="15121" width="12.88671875" style="3" customWidth="1"/>
    <col min="15122" max="15122" width="10.5546875" style="3" customWidth="1"/>
    <col min="15123" max="15361" width="9.109375" style="3"/>
    <col min="15362" max="15362" width="9.109375" style="3" customWidth="1"/>
    <col min="15363" max="15363" width="23.5546875" style="3" customWidth="1"/>
    <col min="15364" max="15364" width="11.21875" style="3" customWidth="1"/>
    <col min="15365" max="15365" width="11.77734375" style="3" customWidth="1"/>
    <col min="15366" max="15366" width="11.21875" style="3" customWidth="1"/>
    <col min="15367" max="15375" width="9.109375" style="3" customWidth="1"/>
    <col min="15376" max="15376" width="10.77734375" style="3" customWidth="1"/>
    <col min="15377" max="15377" width="12.88671875" style="3" customWidth="1"/>
    <col min="15378" max="15378" width="10.5546875" style="3" customWidth="1"/>
    <col min="15379" max="15617" width="9.109375" style="3"/>
    <col min="15618" max="15618" width="9.109375" style="3" customWidth="1"/>
    <col min="15619" max="15619" width="23.5546875" style="3" customWidth="1"/>
    <col min="15620" max="15620" width="11.21875" style="3" customWidth="1"/>
    <col min="15621" max="15621" width="11.77734375" style="3" customWidth="1"/>
    <col min="15622" max="15622" width="11.21875" style="3" customWidth="1"/>
    <col min="15623" max="15631" width="9.109375" style="3" customWidth="1"/>
    <col min="15632" max="15632" width="10.77734375" style="3" customWidth="1"/>
    <col min="15633" max="15633" width="12.88671875" style="3" customWidth="1"/>
    <col min="15634" max="15634" width="10.5546875" style="3" customWidth="1"/>
    <col min="15635" max="15873" width="9.109375" style="3"/>
    <col min="15874" max="15874" width="9.109375" style="3" customWidth="1"/>
    <col min="15875" max="15875" width="23.5546875" style="3" customWidth="1"/>
    <col min="15876" max="15876" width="11.21875" style="3" customWidth="1"/>
    <col min="15877" max="15877" width="11.77734375" style="3" customWidth="1"/>
    <col min="15878" max="15878" width="11.21875" style="3" customWidth="1"/>
    <col min="15879" max="15887" width="9.109375" style="3" customWidth="1"/>
    <col min="15888" max="15888" width="10.77734375" style="3" customWidth="1"/>
    <col min="15889" max="15889" width="12.88671875" style="3" customWidth="1"/>
    <col min="15890" max="15890" width="10.5546875" style="3" customWidth="1"/>
    <col min="15891" max="16129" width="9.109375" style="3"/>
    <col min="16130" max="16130" width="9.109375" style="3" customWidth="1"/>
    <col min="16131" max="16131" width="23.5546875" style="3" customWidth="1"/>
    <col min="16132" max="16132" width="11.21875" style="3" customWidth="1"/>
    <col min="16133" max="16133" width="11.77734375" style="3" customWidth="1"/>
    <col min="16134" max="16134" width="11.21875" style="3" customWidth="1"/>
    <col min="16135" max="16143" width="9.109375" style="3" customWidth="1"/>
    <col min="16144" max="16144" width="10.77734375" style="3" customWidth="1"/>
    <col min="16145" max="16145" width="12.88671875" style="3" customWidth="1"/>
    <col min="16146" max="16146" width="10.5546875" style="3" customWidth="1"/>
    <col min="16147" max="16384" width="9.109375" style="3"/>
  </cols>
  <sheetData>
    <row r="1" spans="2:28" ht="50.1" customHeight="1" x14ac:dyDescent="0.25"/>
    <row r="2" spans="2:28" ht="50.1" customHeight="1" x14ac:dyDescent="0.25">
      <c r="B2" s="30" t="e">
        <f>#REF!</f>
        <v>#REF!</v>
      </c>
      <c r="C2" s="179"/>
      <c r="D2" s="1398" t="e">
        <f>#REF!</f>
        <v>#REF!</v>
      </c>
      <c r="E2" s="1398"/>
      <c r="F2" s="1398"/>
      <c r="G2" s="1398"/>
      <c r="H2" s="1398"/>
      <c r="I2" s="1399"/>
    </row>
    <row r="3" spans="2:28" ht="50.1" customHeight="1" x14ac:dyDescent="0.25">
      <c r="B3" s="1400"/>
      <c r="C3" s="1374"/>
      <c r="D3" s="1374"/>
      <c r="E3" s="1374"/>
      <c r="F3" s="1374"/>
      <c r="G3" s="1374"/>
      <c r="H3" s="1374"/>
      <c r="I3" s="1401"/>
      <c r="J3" s="252"/>
      <c r="S3" s="252"/>
      <c r="T3" s="1394"/>
      <c r="U3" s="1394"/>
      <c r="V3" s="1394"/>
      <c r="W3" s="1394"/>
      <c r="X3" s="1394"/>
      <c r="Y3" s="1394"/>
      <c r="Z3" s="1394"/>
      <c r="AA3" s="1394"/>
      <c r="AB3" s="252"/>
    </row>
    <row r="4" spans="2:28" ht="16.8" hidden="1" outlineLevel="1" x14ac:dyDescent="0.3">
      <c r="B4" s="31" t="e">
        <f>B2</f>
        <v>#REF!</v>
      </c>
      <c r="C4" s="20" t="s">
        <v>320</v>
      </c>
      <c r="D4" s="32"/>
      <c r="E4" s="250"/>
      <c r="F4" s="250"/>
      <c r="G4" s="250"/>
      <c r="H4" s="252"/>
      <c r="I4" s="33"/>
      <c r="J4" s="252"/>
      <c r="K4" s="252"/>
      <c r="L4" s="252"/>
      <c r="M4" s="250"/>
      <c r="N4" s="250"/>
      <c r="O4" s="250"/>
      <c r="P4" s="250"/>
      <c r="Q4" s="250"/>
      <c r="R4" s="4"/>
      <c r="S4" s="252"/>
      <c r="T4" s="252"/>
      <c r="U4" s="252"/>
      <c r="V4" s="252"/>
      <c r="W4" s="252"/>
      <c r="X4" s="252"/>
      <c r="Y4" s="252"/>
      <c r="Z4" s="252"/>
      <c r="AA4" s="252"/>
      <c r="AB4" s="252"/>
    </row>
    <row r="5" spans="2:28" ht="13.8" hidden="1" outlineLevel="1" x14ac:dyDescent="0.25">
      <c r="B5" s="34"/>
      <c r="C5" s="20"/>
      <c r="D5" s="252"/>
      <c r="E5" s="250"/>
      <c r="F5" s="250"/>
      <c r="G5" s="250"/>
      <c r="H5" s="252"/>
      <c r="I5" s="33"/>
      <c r="J5" s="252"/>
      <c r="K5" s="252"/>
      <c r="L5" s="252"/>
      <c r="M5" s="250"/>
      <c r="N5" s="250"/>
      <c r="O5" s="250"/>
      <c r="P5" s="250"/>
      <c r="Q5" s="250"/>
      <c r="R5" s="4"/>
      <c r="S5" s="252"/>
      <c r="T5" s="252"/>
      <c r="U5" s="252"/>
      <c r="V5" s="252"/>
      <c r="W5" s="252"/>
      <c r="X5" s="252"/>
      <c r="Y5" s="252"/>
      <c r="Z5" s="252"/>
      <c r="AA5" s="252"/>
      <c r="AB5" s="252"/>
    </row>
    <row r="6" spans="2:28" ht="13.8" hidden="1" outlineLevel="1" x14ac:dyDescent="0.25">
      <c r="B6" s="34" t="s">
        <v>52</v>
      </c>
      <c r="C6" s="21"/>
      <c r="D6" s="21"/>
      <c r="E6" s="250"/>
      <c r="F6" s="250"/>
      <c r="G6" s="250"/>
      <c r="H6" s="252"/>
      <c r="I6" s="33"/>
      <c r="J6" s="252"/>
      <c r="K6" s="252"/>
      <c r="L6" s="252"/>
      <c r="M6" s="250"/>
      <c r="N6" s="250"/>
      <c r="O6" s="250"/>
      <c r="P6" s="250"/>
      <c r="Q6" s="250"/>
      <c r="R6" s="4"/>
      <c r="S6" s="252"/>
      <c r="T6" s="252"/>
      <c r="U6" s="252"/>
      <c r="V6" s="252"/>
      <c r="W6" s="252"/>
      <c r="X6" s="252"/>
      <c r="Y6" s="252"/>
      <c r="Z6" s="252"/>
      <c r="AA6" s="252"/>
      <c r="AB6" s="252"/>
    </row>
    <row r="7" spans="2:28" hidden="1" outlineLevel="1" x14ac:dyDescent="0.25">
      <c r="B7" s="35" t="s">
        <v>53</v>
      </c>
      <c r="C7" s="252"/>
      <c r="D7" s="252"/>
      <c r="E7" s="250"/>
      <c r="F7" s="250"/>
      <c r="G7" s="250"/>
      <c r="H7" s="252"/>
      <c r="I7" s="33"/>
      <c r="J7" s="252"/>
      <c r="K7" s="252"/>
      <c r="L7" s="252"/>
      <c r="M7" s="250"/>
      <c r="N7" s="250"/>
      <c r="O7" s="250"/>
      <c r="P7" s="250"/>
      <c r="Q7" s="250"/>
      <c r="R7" s="4"/>
      <c r="S7" s="252"/>
      <c r="T7" s="252"/>
      <c r="U7" s="252"/>
      <c r="V7" s="252"/>
      <c r="W7" s="252"/>
      <c r="X7" s="252"/>
      <c r="Y7" s="252"/>
      <c r="Z7" s="252"/>
      <c r="AA7" s="252"/>
      <c r="AB7" s="252"/>
    </row>
    <row r="8" spans="2:28" ht="15" hidden="1" customHeight="1" outlineLevel="1" x14ac:dyDescent="0.25">
      <c r="B8" s="251"/>
      <c r="C8" s="21"/>
      <c r="D8" s="252"/>
      <c r="E8" s="250"/>
      <c r="F8" s="250"/>
      <c r="G8" s="250"/>
      <c r="H8" s="252"/>
      <c r="I8" s="33"/>
      <c r="J8" s="252"/>
      <c r="K8" s="252"/>
      <c r="L8" s="252"/>
      <c r="M8" s="250"/>
      <c r="N8" s="250"/>
      <c r="O8" s="250"/>
      <c r="P8" s="250"/>
      <c r="Q8" s="250"/>
      <c r="R8" s="4"/>
      <c r="S8" s="252"/>
      <c r="T8" s="252"/>
      <c r="U8" s="252"/>
      <c r="V8" s="252"/>
      <c r="W8" s="252"/>
      <c r="X8" s="252"/>
      <c r="Y8" s="252"/>
      <c r="Z8" s="252"/>
      <c r="AA8" s="252"/>
      <c r="AB8" s="252"/>
    </row>
    <row r="9" spans="2:28" ht="13.8" hidden="1" outlineLevel="1" x14ac:dyDescent="0.25">
      <c r="B9" s="251"/>
      <c r="C9" s="21"/>
      <c r="D9" s="252"/>
      <c r="E9" s="250"/>
      <c r="F9" s="250"/>
      <c r="G9" s="250"/>
      <c r="H9" s="252"/>
      <c r="I9" s="33"/>
      <c r="J9" s="252"/>
      <c r="K9" s="252"/>
      <c r="L9" s="252"/>
      <c r="M9" s="250"/>
      <c r="N9" s="250"/>
      <c r="O9" s="250"/>
      <c r="P9" s="250"/>
      <c r="Q9" s="250"/>
      <c r="R9" s="4"/>
      <c r="S9" s="252"/>
      <c r="T9" s="252"/>
      <c r="U9" s="252"/>
      <c r="V9" s="252"/>
      <c r="W9" s="252"/>
      <c r="X9" s="252"/>
      <c r="Y9" s="252"/>
      <c r="Z9" s="252"/>
      <c r="AA9" s="252"/>
      <c r="AB9" s="252"/>
    </row>
    <row r="10" spans="2:28" ht="13.8" hidden="1" outlineLevel="1" x14ac:dyDescent="0.25">
      <c r="B10" s="251"/>
      <c r="C10" s="21"/>
      <c r="D10" s="252"/>
      <c r="E10" s="250"/>
      <c r="F10" s="250"/>
      <c r="G10" s="250"/>
      <c r="H10" s="252"/>
      <c r="I10" s="33"/>
      <c r="J10" s="252"/>
      <c r="K10" s="252"/>
      <c r="L10" s="252"/>
      <c r="M10" s="250"/>
      <c r="N10" s="250"/>
      <c r="O10" s="250"/>
      <c r="P10" s="250"/>
      <c r="Q10" s="250"/>
      <c r="R10" s="4"/>
      <c r="S10" s="252"/>
      <c r="T10" s="252"/>
      <c r="U10" s="252"/>
      <c r="V10" s="252"/>
      <c r="W10" s="252"/>
      <c r="X10" s="252"/>
      <c r="Y10" s="252"/>
      <c r="Z10" s="252"/>
      <c r="AA10" s="252"/>
      <c r="AB10" s="252"/>
    </row>
    <row r="11" spans="2:28" ht="13.8" hidden="1" outlineLevel="1" x14ac:dyDescent="0.25">
      <c r="B11" s="251"/>
      <c r="C11" s="21"/>
      <c r="D11" s="252"/>
      <c r="E11" s="250"/>
      <c r="F11" s="250"/>
      <c r="G11" s="250"/>
      <c r="H11" s="252"/>
      <c r="I11" s="33"/>
      <c r="J11" s="252"/>
      <c r="K11" s="252"/>
      <c r="L11" s="252"/>
      <c r="M11" s="250"/>
      <c r="N11" s="250"/>
      <c r="O11" s="250"/>
      <c r="P11" s="250"/>
      <c r="Q11" s="250"/>
      <c r="R11" s="4"/>
      <c r="S11" s="252"/>
      <c r="T11" s="252"/>
      <c r="U11" s="252"/>
      <c r="V11" s="252"/>
      <c r="W11" s="252"/>
      <c r="X11" s="252"/>
      <c r="Y11" s="252"/>
      <c r="Z11" s="252"/>
      <c r="AA11" s="252"/>
      <c r="AB11" s="252"/>
    </row>
    <row r="12" spans="2:28" ht="13.8" hidden="1" outlineLevel="1" x14ac:dyDescent="0.25">
      <c r="B12" s="251"/>
      <c r="C12" s="21"/>
      <c r="D12" s="252"/>
      <c r="E12" s="250"/>
      <c r="F12" s="250"/>
      <c r="G12" s="250"/>
      <c r="H12" s="252"/>
      <c r="I12" s="33"/>
      <c r="J12" s="252"/>
      <c r="K12" s="252"/>
      <c r="L12" s="252"/>
      <c r="M12" s="250"/>
      <c r="N12" s="250"/>
      <c r="O12" s="250"/>
      <c r="P12" s="250"/>
      <c r="Q12" s="250"/>
      <c r="R12" s="4"/>
      <c r="S12" s="252"/>
      <c r="T12" s="252"/>
      <c r="U12" s="252"/>
      <c r="V12" s="252"/>
      <c r="W12" s="252"/>
      <c r="X12" s="252"/>
      <c r="Y12" s="252"/>
      <c r="Z12" s="252"/>
      <c r="AA12" s="252"/>
      <c r="AB12" s="252"/>
    </row>
    <row r="13" spans="2:28" ht="13.8" hidden="1" outlineLevel="1" x14ac:dyDescent="0.25">
      <c r="B13" s="251"/>
      <c r="C13" s="21"/>
      <c r="D13" s="252"/>
      <c r="E13" s="250"/>
      <c r="F13" s="250"/>
      <c r="G13" s="250"/>
      <c r="H13" s="252"/>
      <c r="I13" s="33"/>
      <c r="J13" s="252"/>
      <c r="K13" s="252"/>
      <c r="L13" s="252"/>
      <c r="M13" s="250"/>
      <c r="N13" s="250"/>
      <c r="O13" s="250"/>
      <c r="P13" s="250"/>
      <c r="Q13" s="250"/>
      <c r="R13" s="4"/>
      <c r="S13" s="252"/>
      <c r="T13" s="252"/>
      <c r="U13" s="252"/>
      <c r="V13" s="252"/>
      <c r="W13" s="252"/>
      <c r="X13" s="252"/>
      <c r="Y13" s="252"/>
      <c r="Z13" s="252"/>
      <c r="AA13" s="252"/>
      <c r="AB13" s="252"/>
    </row>
    <row r="14" spans="2:28" ht="13.8" hidden="1" outlineLevel="1" x14ac:dyDescent="0.25">
      <c r="B14" s="251"/>
      <c r="C14" s="21"/>
      <c r="D14" s="252"/>
      <c r="E14" s="250"/>
      <c r="F14" s="250"/>
      <c r="G14" s="250"/>
      <c r="H14" s="252"/>
      <c r="I14" s="33"/>
      <c r="J14" s="252"/>
      <c r="K14" s="252"/>
      <c r="L14" s="252"/>
      <c r="M14" s="250"/>
      <c r="N14" s="250"/>
      <c r="O14" s="250"/>
      <c r="P14" s="250"/>
      <c r="Q14" s="250"/>
      <c r="R14" s="4"/>
      <c r="S14" s="252"/>
      <c r="T14" s="252"/>
      <c r="U14" s="252"/>
      <c r="V14" s="252"/>
      <c r="W14" s="252"/>
      <c r="X14" s="252"/>
      <c r="Y14" s="252"/>
      <c r="Z14" s="252"/>
      <c r="AA14" s="252"/>
      <c r="AB14" s="252"/>
    </row>
    <row r="15" spans="2:28" ht="13.8" hidden="1" outlineLevel="1" x14ac:dyDescent="0.25">
      <c r="B15" s="251"/>
      <c r="C15" s="21"/>
      <c r="D15" s="252"/>
      <c r="E15" s="250"/>
      <c r="F15" s="250"/>
      <c r="G15" s="250"/>
      <c r="H15" s="252"/>
      <c r="I15" s="33"/>
      <c r="J15" s="252"/>
      <c r="K15" s="252"/>
      <c r="L15" s="252"/>
      <c r="M15" s="250"/>
      <c r="N15" s="250"/>
      <c r="O15" s="250"/>
      <c r="P15" s="250"/>
      <c r="Q15" s="250"/>
      <c r="R15" s="4"/>
      <c r="S15" s="252"/>
      <c r="T15" s="252"/>
      <c r="U15" s="252"/>
      <c r="V15" s="252"/>
      <c r="W15" s="252"/>
      <c r="X15" s="252"/>
      <c r="Y15" s="252"/>
      <c r="Z15" s="252"/>
      <c r="AA15" s="252"/>
      <c r="AB15" s="252"/>
    </row>
    <row r="16" spans="2:28" ht="13.8" hidden="1" outlineLevel="1" x14ac:dyDescent="0.25">
      <c r="B16" s="251"/>
      <c r="C16" s="21"/>
      <c r="D16" s="252"/>
      <c r="E16" s="250"/>
      <c r="F16" s="250"/>
      <c r="G16" s="250"/>
      <c r="H16" s="252"/>
      <c r="I16" s="33"/>
      <c r="J16" s="252"/>
      <c r="K16" s="252"/>
      <c r="L16" s="252"/>
      <c r="M16" s="250"/>
      <c r="N16" s="250"/>
      <c r="O16" s="250"/>
      <c r="P16" s="250"/>
      <c r="Q16" s="250"/>
      <c r="R16" s="4"/>
      <c r="S16" s="252"/>
      <c r="T16" s="252"/>
      <c r="U16" s="252"/>
      <c r="V16" s="252"/>
      <c r="W16" s="252"/>
      <c r="X16" s="252"/>
      <c r="Y16" s="252"/>
      <c r="Z16" s="252"/>
      <c r="AA16" s="252"/>
      <c r="AB16" s="252"/>
    </row>
    <row r="17" spans="2:29" ht="13.8" hidden="1" outlineLevel="1" x14ac:dyDescent="0.25">
      <c r="B17" s="251"/>
      <c r="C17" s="21"/>
      <c r="D17" s="252"/>
      <c r="E17" s="250"/>
      <c r="F17" s="250"/>
      <c r="G17" s="250"/>
      <c r="H17" s="252"/>
      <c r="I17" s="33"/>
      <c r="J17" s="252"/>
      <c r="K17" s="252"/>
      <c r="L17" s="252"/>
      <c r="M17" s="250"/>
      <c r="N17" s="250"/>
      <c r="O17" s="250"/>
      <c r="P17" s="250"/>
      <c r="Q17" s="250"/>
      <c r="R17" s="4"/>
      <c r="S17" s="252"/>
      <c r="T17" s="252"/>
      <c r="U17" s="252"/>
      <c r="V17" s="252"/>
      <c r="W17" s="252"/>
      <c r="X17" s="252"/>
      <c r="Y17" s="252"/>
      <c r="Z17" s="252"/>
      <c r="AA17" s="252"/>
      <c r="AB17" s="252"/>
    </row>
    <row r="18" spans="2:29" ht="13.8" hidden="1" outlineLevel="1" x14ac:dyDescent="0.25">
      <c r="B18" s="251"/>
      <c r="C18" s="21"/>
      <c r="D18" s="252"/>
      <c r="E18" s="250"/>
      <c r="F18" s="250"/>
      <c r="G18" s="250"/>
      <c r="H18" s="252"/>
      <c r="I18" s="33"/>
      <c r="J18" s="252"/>
      <c r="K18" s="252"/>
      <c r="L18" s="252"/>
      <c r="M18" s="250"/>
      <c r="N18" s="250"/>
      <c r="O18" s="250"/>
      <c r="P18" s="250"/>
      <c r="Q18" s="250"/>
      <c r="R18" s="4"/>
      <c r="S18" s="252"/>
      <c r="T18" s="252"/>
      <c r="U18" s="252"/>
      <c r="V18" s="252"/>
      <c r="W18" s="252"/>
      <c r="X18" s="252"/>
      <c r="Y18" s="252"/>
      <c r="Z18" s="252"/>
      <c r="AA18" s="252"/>
      <c r="AB18" s="252"/>
    </row>
    <row r="19" spans="2:29" ht="13.8" hidden="1" outlineLevel="1" x14ac:dyDescent="0.25">
      <c r="B19" s="251"/>
      <c r="C19" s="21"/>
      <c r="D19" s="252"/>
      <c r="E19" s="250"/>
      <c r="F19" s="250"/>
      <c r="G19" s="250"/>
      <c r="H19" s="252"/>
      <c r="I19" s="33"/>
      <c r="J19" s="252"/>
      <c r="K19" s="252"/>
      <c r="L19" s="252"/>
      <c r="M19" s="250"/>
      <c r="N19" s="250"/>
      <c r="O19" s="250"/>
      <c r="P19" s="250"/>
      <c r="Q19" s="250"/>
      <c r="R19" s="4"/>
      <c r="S19" s="252"/>
      <c r="T19" s="252"/>
      <c r="U19" s="252"/>
      <c r="V19" s="252"/>
      <c r="W19" s="252"/>
      <c r="X19" s="252"/>
      <c r="Y19" s="252"/>
      <c r="Z19" s="252"/>
      <c r="AA19" s="252"/>
      <c r="AB19" s="252"/>
    </row>
    <row r="20" spans="2:29" ht="13.8" hidden="1" outlineLevel="1" x14ac:dyDescent="0.25">
      <c r="B20" s="251"/>
      <c r="C20" s="21"/>
      <c r="D20" s="252"/>
      <c r="E20" s="250"/>
      <c r="F20" s="250"/>
      <c r="G20" s="250"/>
      <c r="H20" s="252"/>
      <c r="I20" s="33"/>
      <c r="J20" s="252"/>
      <c r="K20" s="252"/>
      <c r="L20" s="252"/>
      <c r="M20" s="250"/>
      <c r="N20" s="250"/>
      <c r="O20" s="250"/>
      <c r="P20" s="250"/>
      <c r="Q20" s="250"/>
      <c r="R20" s="4"/>
      <c r="S20" s="252"/>
      <c r="T20" s="252"/>
      <c r="U20" s="252"/>
      <c r="V20" s="252"/>
      <c r="W20" s="252"/>
      <c r="X20" s="252"/>
      <c r="Y20" s="252"/>
      <c r="Z20" s="252"/>
      <c r="AA20" s="252"/>
      <c r="AB20" s="252"/>
    </row>
    <row r="21" spans="2:29" hidden="1" outlineLevel="1" x14ac:dyDescent="0.25">
      <c r="B21" s="251"/>
      <c r="C21" s="37"/>
      <c r="D21" s="37"/>
      <c r="E21" s="38"/>
      <c r="F21" s="39"/>
      <c r="G21" s="39"/>
      <c r="H21" s="252"/>
      <c r="I21" s="33"/>
      <c r="J21" s="252"/>
      <c r="K21" s="252"/>
      <c r="L21" s="252"/>
      <c r="M21" s="250"/>
      <c r="N21" s="250"/>
      <c r="O21" s="250"/>
      <c r="P21" s="250"/>
      <c r="Q21" s="250"/>
      <c r="R21" s="4"/>
      <c r="S21" s="252"/>
      <c r="T21" s="252"/>
      <c r="U21" s="252"/>
      <c r="V21" s="252"/>
      <c r="W21" s="252"/>
      <c r="X21" s="252"/>
      <c r="Y21" s="252"/>
      <c r="Z21" s="252"/>
      <c r="AA21" s="252"/>
      <c r="AB21" s="252"/>
    </row>
    <row r="22" spans="2:29" hidden="1" outlineLevel="1" x14ac:dyDescent="0.25">
      <c r="B22" s="251"/>
      <c r="C22" s="252"/>
      <c r="D22" s="252"/>
      <c r="E22" s="250"/>
      <c r="F22" s="250"/>
      <c r="G22" s="250"/>
      <c r="H22" s="252"/>
      <c r="I22" s="33"/>
      <c r="J22" s="252"/>
      <c r="K22" s="252"/>
      <c r="L22" s="252"/>
      <c r="M22" s="250"/>
      <c r="N22" s="250"/>
      <c r="O22" s="250"/>
      <c r="P22" s="250"/>
      <c r="Q22" s="250"/>
      <c r="R22" s="4"/>
      <c r="S22" s="252"/>
      <c r="T22" s="252"/>
      <c r="U22" s="252"/>
      <c r="V22" s="252"/>
      <c r="W22" s="252"/>
      <c r="X22" s="252"/>
      <c r="Y22" s="252"/>
      <c r="Z22" s="252"/>
      <c r="AA22" s="252"/>
      <c r="AB22" s="252"/>
    </row>
    <row r="23" spans="2:29" hidden="1" outlineLevel="1" x14ac:dyDescent="0.25">
      <c r="B23" s="251"/>
      <c r="C23" s="252"/>
      <c r="D23" s="252"/>
      <c r="E23" s="250"/>
      <c r="F23" s="250"/>
      <c r="G23" s="250"/>
      <c r="H23" s="252"/>
      <c r="I23" s="33"/>
      <c r="J23" s="252"/>
      <c r="K23" s="252"/>
      <c r="L23" s="252"/>
      <c r="M23" s="250"/>
      <c r="N23" s="250"/>
      <c r="O23" s="250"/>
      <c r="P23" s="250"/>
      <c r="Q23" s="250"/>
      <c r="R23" s="4"/>
      <c r="S23" s="252"/>
      <c r="T23" s="252"/>
      <c r="U23" s="252"/>
      <c r="V23" s="252"/>
      <c r="W23" s="252"/>
      <c r="X23" s="252"/>
      <c r="Y23" s="252"/>
      <c r="Z23" s="252"/>
      <c r="AA23" s="252"/>
      <c r="AB23" s="252"/>
    </row>
    <row r="24" spans="2:29" hidden="1" outlineLevel="1" x14ac:dyDescent="0.25">
      <c r="B24" s="251"/>
      <c r="C24" s="252"/>
      <c r="D24" s="252"/>
      <c r="E24" s="250"/>
      <c r="F24" s="250"/>
      <c r="G24" s="250"/>
      <c r="H24" s="252"/>
      <c r="I24" s="33"/>
      <c r="J24" s="252"/>
      <c r="K24" s="252"/>
      <c r="L24" s="252"/>
      <c r="M24" s="250"/>
      <c r="N24" s="250"/>
      <c r="O24" s="250"/>
      <c r="P24" s="250"/>
      <c r="Q24" s="250"/>
      <c r="R24" s="4"/>
      <c r="S24" s="252"/>
      <c r="T24" s="252"/>
      <c r="U24" s="252"/>
      <c r="V24" s="252"/>
      <c r="W24" s="252"/>
      <c r="X24" s="252"/>
      <c r="Y24" s="252"/>
      <c r="Z24" s="252"/>
      <c r="AA24" s="252"/>
      <c r="AB24" s="252"/>
    </row>
    <row r="25" spans="2:29" hidden="1" outlineLevel="1" x14ac:dyDescent="0.25">
      <c r="B25" s="251"/>
      <c r="C25" s="252"/>
      <c r="D25" s="252"/>
      <c r="E25" s="250"/>
      <c r="F25" s="250"/>
      <c r="G25" s="250"/>
      <c r="H25" s="252"/>
      <c r="I25" s="33"/>
      <c r="J25" s="252"/>
      <c r="K25" s="252"/>
      <c r="L25" s="252"/>
      <c r="M25" s="250"/>
      <c r="N25" s="250"/>
      <c r="O25" s="250"/>
      <c r="P25" s="250"/>
      <c r="Q25" s="250"/>
      <c r="R25" s="4"/>
      <c r="S25" s="252"/>
      <c r="T25" s="252"/>
      <c r="U25" s="252"/>
      <c r="V25" s="252"/>
      <c r="W25" s="252"/>
      <c r="X25" s="252"/>
      <c r="Y25" s="252"/>
      <c r="Z25" s="252"/>
      <c r="AA25" s="252"/>
      <c r="AB25" s="252"/>
    </row>
    <row r="26" spans="2:29" hidden="1" outlineLevel="1" x14ac:dyDescent="0.25">
      <c r="B26" s="251"/>
      <c r="C26" s="252"/>
      <c r="D26" s="252"/>
      <c r="E26" s="250"/>
      <c r="F26" s="250"/>
      <c r="G26" s="250"/>
      <c r="H26" s="252"/>
      <c r="I26" s="33"/>
      <c r="J26" s="252"/>
      <c r="K26" s="252"/>
      <c r="L26" s="252"/>
      <c r="M26" s="250"/>
      <c r="N26" s="250"/>
      <c r="O26" s="250"/>
      <c r="P26" s="250"/>
      <c r="Q26" s="250"/>
      <c r="R26" s="4"/>
      <c r="S26" s="252"/>
      <c r="T26" s="252"/>
      <c r="U26" s="252"/>
      <c r="V26" s="252"/>
      <c r="W26" s="252"/>
      <c r="X26" s="252"/>
      <c r="Y26" s="252"/>
      <c r="Z26" s="252"/>
      <c r="AA26" s="252"/>
      <c r="AB26" s="252"/>
    </row>
    <row r="27" spans="2:29" hidden="1" outlineLevel="1" x14ac:dyDescent="0.25">
      <c r="B27" s="251"/>
      <c r="C27" s="1395" t="s">
        <v>54</v>
      </c>
      <c r="D27" s="1395"/>
      <c r="E27" s="39"/>
      <c r="F27" s="39"/>
      <c r="G27" s="39"/>
      <c r="H27" s="252"/>
      <c r="I27" s="33"/>
      <c r="J27" s="252"/>
      <c r="K27" s="252"/>
      <c r="L27" s="252"/>
      <c r="M27" s="250"/>
      <c r="N27" s="250"/>
      <c r="O27" s="250"/>
      <c r="P27" s="250"/>
      <c r="Q27" s="250"/>
      <c r="R27" s="4"/>
      <c r="S27" s="252"/>
      <c r="T27" s="252"/>
      <c r="U27" s="252"/>
      <c r="V27" s="252"/>
      <c r="W27" s="252"/>
      <c r="X27" s="252"/>
      <c r="Y27" s="252"/>
      <c r="Z27" s="252"/>
      <c r="AA27" s="252"/>
      <c r="AB27" s="252"/>
    </row>
    <row r="28" spans="2:29" hidden="1" outlineLevel="1" x14ac:dyDescent="0.25">
      <c r="B28" s="251"/>
      <c r="C28" s="39"/>
      <c r="D28" s="39"/>
      <c r="E28" s="39"/>
      <c r="F28" s="39"/>
      <c r="G28" s="39"/>
      <c r="H28" s="252"/>
      <c r="I28" s="33"/>
      <c r="J28" s="252"/>
      <c r="K28" s="252"/>
      <c r="L28" s="252"/>
      <c r="M28" s="250"/>
      <c r="N28" s="250"/>
      <c r="O28" s="250"/>
      <c r="P28" s="250"/>
      <c r="Q28" s="250"/>
      <c r="R28" s="4"/>
      <c r="S28" s="252"/>
      <c r="T28" s="252"/>
      <c r="U28" s="252"/>
      <c r="V28" s="252"/>
      <c r="W28" s="252"/>
      <c r="X28" s="252"/>
      <c r="Y28" s="252"/>
      <c r="Z28" s="252"/>
      <c r="AA28" s="252"/>
      <c r="AB28" s="252"/>
    </row>
    <row r="29" spans="2:29" ht="14.4" hidden="1" outlineLevel="1" x14ac:dyDescent="0.3">
      <c r="B29" s="251"/>
      <c r="C29" s="39"/>
      <c r="D29" s="39"/>
      <c r="E29" s="39"/>
      <c r="F29" s="39"/>
      <c r="G29" s="39"/>
      <c r="H29" s="252"/>
      <c r="I29" s="33"/>
      <c r="J29" s="252"/>
      <c r="K29" s="252"/>
      <c r="L29" s="252"/>
      <c r="M29" s="250"/>
      <c r="N29" s="250"/>
      <c r="O29" s="250"/>
      <c r="P29" s="250"/>
      <c r="Q29" s="250"/>
      <c r="R29" s="4"/>
      <c r="S29" s="252"/>
      <c r="T29" s="252"/>
      <c r="U29" s="252"/>
      <c r="V29" s="252"/>
      <c r="W29" s="252"/>
      <c r="X29" s="252"/>
      <c r="Y29" s="252"/>
      <c r="Z29" s="252"/>
      <c r="AA29" s="252"/>
      <c r="AB29" s="252"/>
      <c r="AC29" s="40"/>
    </row>
    <row r="30" spans="2:29" ht="14.4" hidden="1" outlineLevel="1" x14ac:dyDescent="0.3">
      <c r="B30" s="251"/>
      <c r="C30" s="39"/>
      <c r="D30" s="39"/>
      <c r="E30" s="39"/>
      <c r="F30" s="39"/>
      <c r="G30" s="39"/>
      <c r="H30" s="252"/>
      <c r="I30" s="33"/>
      <c r="J30" s="252"/>
      <c r="K30" s="252"/>
      <c r="L30" s="252"/>
      <c r="M30" s="250"/>
      <c r="N30" s="250"/>
      <c r="O30" s="250"/>
      <c r="P30" s="250"/>
      <c r="Q30" s="250"/>
      <c r="R30" s="4"/>
      <c r="S30" s="252"/>
      <c r="T30" s="252"/>
      <c r="U30" s="252"/>
      <c r="V30" s="252"/>
      <c r="W30" s="252"/>
      <c r="X30" s="252"/>
      <c r="Y30" s="252"/>
      <c r="Z30" s="252"/>
      <c r="AA30" s="252"/>
      <c r="AB30" s="252"/>
      <c r="AC30" s="41"/>
    </row>
    <row r="31" spans="2:29" ht="14.4" hidden="1" outlineLevel="1" x14ac:dyDescent="0.3">
      <c r="B31" s="251"/>
      <c r="C31" s="39"/>
      <c r="D31" s="39"/>
      <c r="E31" s="39"/>
      <c r="F31" s="39"/>
      <c r="G31" s="39"/>
      <c r="H31" s="252"/>
      <c r="I31" s="33"/>
      <c r="J31" s="252"/>
      <c r="K31" s="252"/>
      <c r="L31" s="252"/>
      <c r="M31" s="250"/>
      <c r="N31" s="250"/>
      <c r="O31" s="250"/>
      <c r="P31" s="250"/>
      <c r="Q31" s="250"/>
      <c r="R31" s="4"/>
      <c r="S31" s="252"/>
      <c r="T31" s="252"/>
      <c r="U31" s="252"/>
      <c r="V31" s="252"/>
      <c r="W31" s="252"/>
      <c r="X31" s="252"/>
      <c r="Y31" s="252"/>
      <c r="Z31" s="252"/>
      <c r="AA31" s="252"/>
      <c r="AB31" s="252"/>
      <c r="AC31" s="41"/>
    </row>
    <row r="32" spans="2:29" ht="14.4" hidden="1" outlineLevel="1" x14ac:dyDescent="0.3">
      <c r="B32" s="251"/>
      <c r="C32" s="39"/>
      <c r="D32" s="39"/>
      <c r="E32" s="39"/>
      <c r="F32" s="39"/>
      <c r="G32" s="39"/>
      <c r="H32" s="252"/>
      <c r="I32" s="33"/>
      <c r="J32" s="252"/>
      <c r="K32" s="252"/>
      <c r="L32" s="252"/>
      <c r="M32" s="250"/>
      <c r="N32" s="250"/>
      <c r="O32" s="250"/>
      <c r="P32" s="250"/>
      <c r="Q32" s="250"/>
      <c r="R32" s="4"/>
      <c r="S32" s="252"/>
      <c r="T32" s="252"/>
      <c r="U32" s="252"/>
      <c r="V32" s="252"/>
      <c r="W32" s="252"/>
      <c r="X32" s="252"/>
      <c r="Y32" s="252"/>
      <c r="Z32" s="252"/>
      <c r="AA32" s="252"/>
      <c r="AB32" s="252"/>
      <c r="AC32" s="41"/>
    </row>
    <row r="33" spans="2:34" ht="14.4" hidden="1" outlineLevel="1" x14ac:dyDescent="0.3">
      <c r="B33" s="251"/>
      <c r="C33" s="39"/>
      <c r="D33" s="39"/>
      <c r="E33" s="39"/>
      <c r="F33" s="39"/>
      <c r="G33" s="39"/>
      <c r="H33" s="252"/>
      <c r="I33" s="33"/>
      <c r="J33" s="252"/>
      <c r="K33" s="252"/>
      <c r="L33" s="252"/>
      <c r="M33" s="250"/>
      <c r="N33" s="250"/>
      <c r="O33" s="250"/>
      <c r="P33" s="250"/>
      <c r="Q33" s="250"/>
      <c r="R33" s="4"/>
      <c r="S33" s="252"/>
      <c r="T33" s="252"/>
      <c r="U33" s="252"/>
      <c r="V33" s="252"/>
      <c r="W33" s="252"/>
      <c r="X33" s="252"/>
      <c r="Y33" s="252"/>
      <c r="Z33" s="252"/>
      <c r="AA33" s="252"/>
      <c r="AB33" s="252"/>
      <c r="AC33" s="41"/>
    </row>
    <row r="34" spans="2:34" hidden="1" outlineLevel="1" x14ac:dyDescent="0.25">
      <c r="B34" s="251"/>
      <c r="C34" s="1395" t="s">
        <v>60</v>
      </c>
      <c r="D34" s="1395"/>
      <c r="E34" s="39"/>
      <c r="F34" s="39"/>
      <c r="G34" s="39"/>
      <c r="H34" s="252"/>
      <c r="I34" s="33"/>
      <c r="J34" s="252"/>
      <c r="K34" s="252"/>
      <c r="L34" s="252"/>
      <c r="M34" s="250"/>
      <c r="N34" s="250"/>
      <c r="O34" s="250"/>
      <c r="P34" s="250"/>
      <c r="Q34" s="250"/>
      <c r="R34" s="4"/>
      <c r="S34" s="252"/>
      <c r="T34" s="252"/>
      <c r="U34" s="252"/>
      <c r="V34" s="252"/>
      <c r="W34" s="252"/>
      <c r="X34" s="252"/>
      <c r="Y34" s="252"/>
      <c r="Z34" s="252"/>
      <c r="AA34" s="252"/>
      <c r="AB34" s="252"/>
    </row>
    <row r="35" spans="2:34" hidden="1" outlineLevel="1" x14ac:dyDescent="0.25">
      <c r="B35" s="251"/>
      <c r="C35" s="1396"/>
      <c r="D35" s="1396"/>
      <c r="E35" s="1396"/>
      <c r="F35" s="1396"/>
      <c r="G35" s="39"/>
      <c r="H35" s="252"/>
      <c r="I35" s="33"/>
      <c r="J35" s="252"/>
      <c r="K35" s="252"/>
      <c r="L35" s="252"/>
      <c r="M35" s="250"/>
      <c r="N35" s="250"/>
      <c r="O35" s="250"/>
      <c r="P35" s="250"/>
      <c r="Q35" s="250"/>
      <c r="R35" s="4"/>
      <c r="S35" s="252"/>
      <c r="T35" s="252"/>
      <c r="U35" s="252"/>
      <c r="V35" s="252"/>
      <c r="W35" s="252"/>
      <c r="X35" s="252"/>
      <c r="Y35" s="252"/>
      <c r="Z35" s="252"/>
      <c r="AA35" s="252"/>
      <c r="AB35" s="252"/>
    </row>
    <row r="36" spans="2:34" hidden="1" outlineLevel="1" x14ac:dyDescent="0.25">
      <c r="B36" s="251"/>
      <c r="C36" s="1396"/>
      <c r="D36" s="1396"/>
      <c r="E36" s="1396"/>
      <c r="F36" s="1396"/>
      <c r="G36" s="39"/>
      <c r="H36" s="252"/>
      <c r="I36" s="33"/>
      <c r="J36" s="252"/>
      <c r="K36" s="252"/>
      <c r="L36" s="252"/>
      <c r="M36" s="250"/>
      <c r="N36" s="250"/>
      <c r="O36" s="250"/>
      <c r="P36" s="250"/>
      <c r="Q36" s="250"/>
      <c r="R36" s="4"/>
      <c r="S36" s="252"/>
      <c r="T36" s="252"/>
      <c r="U36" s="252"/>
      <c r="V36" s="252"/>
      <c r="W36" s="252"/>
      <c r="X36" s="252"/>
      <c r="Y36" s="252"/>
      <c r="Z36" s="252"/>
      <c r="AA36" s="252"/>
      <c r="AB36" s="252"/>
    </row>
    <row r="37" spans="2:34" hidden="1" outlineLevel="1" x14ac:dyDescent="0.25">
      <c r="B37" s="251"/>
      <c r="C37" s="37"/>
      <c r="D37" s="37"/>
      <c r="E37" s="38"/>
      <c r="F37" s="39"/>
      <c r="G37" s="39"/>
      <c r="H37" s="252"/>
      <c r="I37" s="33"/>
      <c r="J37" s="252"/>
      <c r="K37" s="252"/>
      <c r="L37" s="252"/>
      <c r="M37" s="250"/>
      <c r="N37" s="250"/>
      <c r="O37" s="250"/>
      <c r="P37" s="250"/>
      <c r="Q37" s="250"/>
      <c r="R37" s="4"/>
      <c r="S37" s="252"/>
      <c r="T37" s="252"/>
      <c r="U37" s="252"/>
      <c r="V37" s="252"/>
      <c r="W37" s="252"/>
      <c r="X37" s="252"/>
      <c r="Y37" s="252"/>
      <c r="Z37" s="252"/>
      <c r="AA37" s="252"/>
      <c r="AB37" s="252"/>
    </row>
    <row r="38" spans="2:34" hidden="1" outlineLevel="1" x14ac:dyDescent="0.25">
      <c r="B38" s="251"/>
      <c r="C38" s="37"/>
      <c r="D38" s="37"/>
      <c r="E38" s="38"/>
      <c r="F38" s="39"/>
      <c r="G38" s="39"/>
      <c r="H38" s="252"/>
      <c r="I38" s="33"/>
      <c r="J38" s="252"/>
      <c r="K38" s="252"/>
      <c r="L38" s="252"/>
      <c r="M38" s="250"/>
      <c r="N38" s="250"/>
      <c r="O38" s="250"/>
      <c r="P38" s="250"/>
      <c r="Q38" s="250"/>
      <c r="R38" s="4"/>
      <c r="S38" s="252"/>
      <c r="T38" s="252"/>
      <c r="U38" s="252"/>
      <c r="V38" s="252"/>
      <c r="W38" s="252"/>
      <c r="X38" s="252"/>
      <c r="Y38" s="252"/>
      <c r="Z38" s="252"/>
      <c r="AA38" s="252"/>
      <c r="AB38" s="252"/>
    </row>
    <row r="39" spans="2:34" hidden="1" outlineLevel="1" x14ac:dyDescent="0.25">
      <c r="B39" s="251"/>
      <c r="C39" s="37"/>
      <c r="D39" s="37"/>
      <c r="E39" s="38"/>
      <c r="F39" s="39"/>
      <c r="G39" s="42"/>
      <c r="H39" s="252"/>
      <c r="I39" s="33"/>
      <c r="J39" s="252"/>
      <c r="K39" s="252"/>
      <c r="L39" s="252"/>
      <c r="M39" s="250"/>
      <c r="N39" s="250"/>
      <c r="O39" s="250"/>
      <c r="P39" s="250"/>
      <c r="Q39" s="250"/>
      <c r="R39" s="4"/>
      <c r="S39" s="252"/>
      <c r="T39" s="252"/>
      <c r="U39" s="252"/>
      <c r="V39" s="252"/>
      <c r="W39" s="252"/>
      <c r="X39" s="252"/>
      <c r="Y39" s="252"/>
      <c r="Z39" s="252"/>
      <c r="AA39" s="252"/>
      <c r="AB39" s="252"/>
    </row>
    <row r="40" spans="2:34" hidden="1" outlineLevel="1" x14ac:dyDescent="0.25">
      <c r="B40" s="251"/>
      <c r="C40" s="37"/>
      <c r="D40" s="37"/>
      <c r="E40" s="38"/>
      <c r="F40" s="39"/>
      <c r="G40" s="42"/>
      <c r="H40" s="252"/>
      <c r="I40" s="33"/>
      <c r="J40" s="252"/>
      <c r="K40" s="252"/>
      <c r="L40" s="252"/>
      <c r="M40" s="250"/>
      <c r="N40" s="250"/>
      <c r="O40" s="250"/>
      <c r="P40" s="250"/>
      <c r="Q40" s="250"/>
      <c r="R40" s="4"/>
      <c r="S40" s="252"/>
      <c r="T40" s="252"/>
      <c r="U40" s="252"/>
      <c r="V40" s="252"/>
      <c r="W40" s="252"/>
      <c r="X40" s="252"/>
      <c r="Y40" s="252"/>
      <c r="Z40" s="252"/>
      <c r="AA40" s="252"/>
      <c r="AB40" s="252"/>
    </row>
    <row r="41" spans="2:34" s="252" customFormat="1" hidden="1" outlineLevel="1" x14ac:dyDescent="0.25">
      <c r="B41" s="251"/>
      <c r="C41" s="37"/>
      <c r="D41" s="37"/>
      <c r="E41" s="39"/>
      <c r="F41" s="39"/>
      <c r="G41" s="39"/>
      <c r="I41" s="33"/>
      <c r="M41" s="250"/>
      <c r="N41" s="250"/>
      <c r="O41" s="250"/>
      <c r="P41" s="250"/>
      <c r="Q41" s="250"/>
      <c r="R41" s="4"/>
      <c r="AC41" s="3"/>
      <c r="AD41" s="3"/>
      <c r="AE41" s="3"/>
      <c r="AF41" s="3"/>
      <c r="AG41" s="3"/>
      <c r="AH41" s="3"/>
    </row>
    <row r="42" spans="2:34" s="252" customFormat="1" hidden="1" outlineLevel="1" x14ac:dyDescent="0.25">
      <c r="B42" s="251"/>
      <c r="C42" s="37"/>
      <c r="D42" s="37"/>
      <c r="E42" s="39"/>
      <c r="F42" s="39"/>
      <c r="G42" s="39"/>
      <c r="I42" s="33"/>
      <c r="M42" s="250"/>
      <c r="N42" s="250"/>
      <c r="O42" s="250"/>
      <c r="P42" s="250"/>
      <c r="Q42" s="250"/>
      <c r="R42" s="4"/>
      <c r="AC42" s="3"/>
      <c r="AD42" s="3"/>
      <c r="AE42" s="3"/>
      <c r="AF42" s="3"/>
      <c r="AG42" s="3"/>
      <c r="AH42" s="3"/>
    </row>
    <row r="43" spans="2:34" s="252" customFormat="1" hidden="1" outlineLevel="1" x14ac:dyDescent="0.25">
      <c r="B43" s="251"/>
      <c r="C43" s="37"/>
      <c r="D43" s="37"/>
      <c r="E43" s="39"/>
      <c r="F43" s="39"/>
      <c r="G43" s="39"/>
      <c r="I43" s="33"/>
      <c r="M43" s="250"/>
      <c r="N43" s="250"/>
      <c r="O43" s="250"/>
      <c r="P43" s="250"/>
      <c r="Q43" s="250"/>
      <c r="R43" s="4"/>
      <c r="AC43" s="3"/>
      <c r="AD43" s="3"/>
      <c r="AE43" s="3"/>
      <c r="AF43" s="3"/>
      <c r="AG43" s="3"/>
      <c r="AH43" s="3"/>
    </row>
    <row r="44" spans="2:34" s="252" customFormat="1" hidden="1" outlineLevel="1" x14ac:dyDescent="0.25">
      <c r="B44" s="251"/>
      <c r="C44" s="37"/>
      <c r="D44" s="37"/>
      <c r="E44" s="39"/>
      <c r="F44" s="39"/>
      <c r="G44" s="39"/>
      <c r="I44" s="33"/>
      <c r="M44" s="250"/>
      <c r="N44" s="250"/>
      <c r="O44" s="250"/>
      <c r="P44" s="250"/>
      <c r="Q44" s="250"/>
      <c r="R44" s="4"/>
      <c r="AC44" s="3"/>
      <c r="AD44" s="3"/>
      <c r="AE44" s="3"/>
      <c r="AF44" s="3"/>
      <c r="AG44" s="3"/>
      <c r="AH44" s="3"/>
    </row>
    <row r="45" spans="2:34" s="252" customFormat="1" hidden="1" outlineLevel="1" x14ac:dyDescent="0.25">
      <c r="B45" s="251"/>
      <c r="C45" s="37"/>
      <c r="D45" s="37"/>
      <c r="E45" s="39"/>
      <c r="F45" s="39"/>
      <c r="G45" s="39"/>
      <c r="I45" s="33"/>
      <c r="M45" s="250"/>
      <c r="N45" s="250"/>
      <c r="O45" s="250"/>
      <c r="P45" s="250"/>
      <c r="Q45" s="250"/>
      <c r="R45" s="4"/>
      <c r="AC45" s="3"/>
      <c r="AD45" s="3"/>
      <c r="AE45" s="3"/>
      <c r="AF45" s="3"/>
      <c r="AG45" s="3"/>
      <c r="AH45" s="3"/>
    </row>
    <row r="46" spans="2:34" s="252" customFormat="1" hidden="1" outlineLevel="1" x14ac:dyDescent="0.25">
      <c r="B46" s="251"/>
      <c r="C46" s="37"/>
      <c r="D46" s="37"/>
      <c r="E46" s="39"/>
      <c r="F46" s="39"/>
      <c r="G46" s="39"/>
      <c r="I46" s="33"/>
      <c r="M46" s="250"/>
      <c r="N46" s="250"/>
      <c r="O46" s="250"/>
      <c r="P46" s="250"/>
      <c r="Q46" s="250"/>
      <c r="R46" s="4"/>
      <c r="AC46" s="3"/>
      <c r="AD46" s="3"/>
      <c r="AE46" s="3"/>
      <c r="AF46" s="3"/>
      <c r="AG46" s="3"/>
      <c r="AH46" s="3"/>
    </row>
    <row r="47" spans="2:34" s="252" customFormat="1" hidden="1" outlineLevel="1" x14ac:dyDescent="0.25">
      <c r="B47" s="251"/>
      <c r="C47" s="37"/>
      <c r="D47" s="37"/>
      <c r="E47" s="39"/>
      <c r="F47" s="39"/>
      <c r="G47" s="39"/>
      <c r="I47" s="33"/>
      <c r="M47" s="250"/>
      <c r="N47" s="250"/>
      <c r="O47" s="250"/>
      <c r="P47" s="250"/>
      <c r="Q47" s="250"/>
      <c r="R47" s="4"/>
      <c r="AC47" s="3"/>
      <c r="AD47" s="3"/>
      <c r="AE47" s="3"/>
      <c r="AF47" s="3"/>
      <c r="AG47" s="3"/>
      <c r="AH47" s="3"/>
    </row>
    <row r="48" spans="2:34" s="252" customFormat="1" hidden="1" outlineLevel="1" x14ac:dyDescent="0.25">
      <c r="B48" s="251"/>
      <c r="C48" s="37"/>
      <c r="D48" s="37"/>
      <c r="E48" s="39"/>
      <c r="F48" s="39"/>
      <c r="G48" s="39"/>
      <c r="I48" s="33"/>
      <c r="M48" s="250"/>
      <c r="N48" s="250"/>
      <c r="O48" s="250"/>
      <c r="P48" s="250"/>
      <c r="Q48" s="250"/>
      <c r="R48" s="4"/>
      <c r="AC48" s="3"/>
      <c r="AD48" s="3"/>
      <c r="AE48" s="3"/>
      <c r="AF48" s="3"/>
      <c r="AG48" s="3"/>
      <c r="AH48" s="3"/>
    </row>
    <row r="49" spans="2:34" s="252" customFormat="1" hidden="1" outlineLevel="1" x14ac:dyDescent="0.25">
      <c r="B49" s="251"/>
      <c r="C49" s="37"/>
      <c r="D49" s="37"/>
      <c r="E49" s="39"/>
      <c r="F49" s="39"/>
      <c r="G49" s="39"/>
      <c r="I49" s="33"/>
      <c r="M49" s="250"/>
      <c r="N49" s="250"/>
      <c r="O49" s="250"/>
      <c r="P49" s="250"/>
      <c r="Q49" s="250"/>
      <c r="R49" s="4"/>
      <c r="AC49" s="3"/>
      <c r="AD49" s="3"/>
      <c r="AE49" s="3"/>
      <c r="AF49" s="3"/>
      <c r="AG49" s="3"/>
      <c r="AH49" s="3"/>
    </row>
    <row r="50" spans="2:34" s="252" customFormat="1" hidden="1" outlineLevel="1" x14ac:dyDescent="0.25">
      <c r="B50" s="251"/>
      <c r="C50" s="37"/>
      <c r="D50" s="37"/>
      <c r="E50" s="39"/>
      <c r="F50" s="39"/>
      <c r="G50" s="39"/>
      <c r="I50" s="33"/>
      <c r="M50" s="250"/>
      <c r="N50" s="250"/>
      <c r="O50" s="250"/>
      <c r="P50" s="250"/>
      <c r="Q50" s="250"/>
      <c r="R50" s="4"/>
      <c r="AC50" s="3"/>
      <c r="AD50" s="3"/>
      <c r="AE50" s="3"/>
      <c r="AF50" s="3"/>
      <c r="AG50" s="3"/>
      <c r="AH50" s="3"/>
    </row>
    <row r="51" spans="2:34" s="252" customFormat="1" hidden="1" outlineLevel="1" x14ac:dyDescent="0.25">
      <c r="B51" s="251"/>
      <c r="C51" s="37"/>
      <c r="D51" s="37"/>
      <c r="E51" s="39"/>
      <c r="F51" s="39"/>
      <c r="G51" s="39"/>
      <c r="I51" s="33"/>
      <c r="M51" s="250"/>
      <c r="N51" s="250"/>
      <c r="O51" s="250"/>
      <c r="P51" s="250"/>
      <c r="Q51" s="250"/>
      <c r="R51" s="4"/>
      <c r="AC51" s="3"/>
      <c r="AD51" s="3"/>
      <c r="AE51" s="3"/>
      <c r="AF51" s="3"/>
      <c r="AG51" s="3"/>
      <c r="AH51" s="3"/>
    </row>
    <row r="52" spans="2:34" s="252" customFormat="1" hidden="1" outlineLevel="1" x14ac:dyDescent="0.25">
      <c r="B52" s="251"/>
      <c r="C52" s="37"/>
      <c r="D52" s="37"/>
      <c r="E52" s="39"/>
      <c r="F52" s="39"/>
      <c r="G52" s="39"/>
      <c r="I52" s="33"/>
      <c r="M52" s="250"/>
      <c r="N52" s="250"/>
      <c r="O52" s="250"/>
      <c r="P52" s="250"/>
      <c r="Q52" s="250"/>
      <c r="R52" s="4"/>
      <c r="AC52" s="3"/>
      <c r="AD52" s="3"/>
      <c r="AE52" s="3"/>
      <c r="AF52" s="3"/>
      <c r="AG52" s="3"/>
      <c r="AH52" s="3"/>
    </row>
    <row r="53" spans="2:34" s="252" customFormat="1" hidden="1" outlineLevel="1" x14ac:dyDescent="0.25">
      <c r="B53" s="251"/>
      <c r="C53" s="37"/>
      <c r="D53" s="37"/>
      <c r="E53" s="39"/>
      <c r="F53" s="39"/>
      <c r="G53" s="39"/>
      <c r="I53" s="33"/>
      <c r="M53" s="250"/>
      <c r="N53" s="250"/>
      <c r="O53" s="250"/>
      <c r="P53" s="250"/>
      <c r="Q53" s="250"/>
      <c r="R53" s="4"/>
      <c r="AC53" s="3"/>
      <c r="AD53" s="3"/>
      <c r="AE53" s="3"/>
      <c r="AF53" s="3"/>
      <c r="AG53" s="3"/>
      <c r="AH53" s="3"/>
    </row>
    <row r="54" spans="2:34" s="252" customFormat="1" hidden="1" outlineLevel="1" x14ac:dyDescent="0.25">
      <c r="B54" s="251"/>
      <c r="C54" s="37"/>
      <c r="D54" s="37"/>
      <c r="E54" s="39"/>
      <c r="F54" s="39"/>
      <c r="G54" s="39"/>
      <c r="I54" s="33"/>
      <c r="M54" s="250"/>
      <c r="N54" s="250"/>
      <c r="O54" s="250"/>
      <c r="P54" s="250"/>
      <c r="Q54" s="250"/>
      <c r="R54" s="4"/>
      <c r="AC54" s="3"/>
      <c r="AD54" s="3"/>
      <c r="AE54" s="3"/>
      <c r="AF54" s="3"/>
      <c r="AG54" s="3"/>
      <c r="AH54" s="3"/>
    </row>
    <row r="55" spans="2:34" s="252" customFormat="1" hidden="1" outlineLevel="1" x14ac:dyDescent="0.25">
      <c r="B55" s="251"/>
      <c r="C55" s="1395" t="s">
        <v>60</v>
      </c>
      <c r="D55" s="1395"/>
      <c r="E55" s="39"/>
      <c r="F55" s="39"/>
      <c r="G55" s="39"/>
      <c r="I55" s="33"/>
      <c r="M55" s="250"/>
      <c r="N55" s="250"/>
      <c r="O55" s="250"/>
      <c r="P55" s="250"/>
      <c r="Q55" s="250"/>
      <c r="R55" s="4"/>
      <c r="AC55" s="3"/>
      <c r="AD55" s="3"/>
      <c r="AE55" s="3"/>
      <c r="AF55" s="3"/>
      <c r="AG55" s="3"/>
      <c r="AH55" s="3"/>
    </row>
    <row r="56" spans="2:34" s="252" customFormat="1" hidden="1" outlineLevel="1" x14ac:dyDescent="0.25">
      <c r="B56" s="251"/>
      <c r="C56" s="37"/>
      <c r="D56" s="37"/>
      <c r="E56" s="39"/>
      <c r="F56" s="39"/>
      <c r="G56" s="39"/>
      <c r="I56" s="33"/>
      <c r="M56" s="250"/>
      <c r="N56" s="250"/>
      <c r="O56" s="250"/>
      <c r="P56" s="250"/>
      <c r="Q56" s="250"/>
      <c r="R56" s="4"/>
      <c r="AC56" s="3"/>
      <c r="AD56" s="3"/>
      <c r="AE56" s="3"/>
      <c r="AF56" s="3"/>
      <c r="AG56" s="3"/>
      <c r="AH56" s="3"/>
    </row>
    <row r="57" spans="2:34" s="252" customFormat="1" hidden="1" outlineLevel="1" x14ac:dyDescent="0.25">
      <c r="B57" s="251"/>
      <c r="C57" s="37" t="s">
        <v>316</v>
      </c>
      <c r="D57" s="37"/>
      <c r="E57" s="39"/>
      <c r="F57" s="43"/>
      <c r="G57" s="42" t="s">
        <v>62</v>
      </c>
      <c r="I57" s="33"/>
      <c r="M57" s="250"/>
      <c r="N57" s="250"/>
      <c r="O57" s="250"/>
      <c r="P57" s="250"/>
      <c r="Q57" s="250"/>
      <c r="R57" s="4"/>
      <c r="AC57" s="3"/>
      <c r="AD57" s="3"/>
      <c r="AE57" s="3"/>
      <c r="AF57" s="3"/>
      <c r="AG57" s="3"/>
      <c r="AH57" s="3"/>
    </row>
    <row r="58" spans="2:34" s="252" customFormat="1" hidden="1" outlineLevel="1" x14ac:dyDescent="0.25">
      <c r="B58" s="251"/>
      <c r="C58" s="37"/>
      <c r="D58" s="37"/>
      <c r="E58" s="39"/>
      <c r="F58" s="39"/>
      <c r="G58" s="39"/>
      <c r="I58" s="33"/>
      <c r="M58" s="250"/>
      <c r="N58" s="250"/>
      <c r="O58" s="250"/>
      <c r="P58" s="250"/>
      <c r="Q58" s="250"/>
      <c r="R58" s="4"/>
      <c r="AC58" s="3"/>
      <c r="AD58" s="3"/>
      <c r="AE58" s="3"/>
      <c r="AF58" s="3"/>
      <c r="AG58" s="3"/>
      <c r="AH58" s="3"/>
    </row>
    <row r="59" spans="2:34" s="252" customFormat="1" hidden="1" outlineLevel="1" x14ac:dyDescent="0.25">
      <c r="B59" s="251"/>
      <c r="C59" s="42" t="s">
        <v>61</v>
      </c>
      <c r="D59" s="37"/>
      <c r="E59" s="42"/>
      <c r="F59" s="43"/>
      <c r="G59" s="42" t="s">
        <v>62</v>
      </c>
      <c r="I59" s="33"/>
      <c r="M59" s="250"/>
      <c r="N59" s="250"/>
      <c r="O59" s="250"/>
      <c r="P59" s="250"/>
      <c r="Q59" s="250"/>
      <c r="R59" s="4"/>
      <c r="AC59" s="3"/>
      <c r="AD59" s="3"/>
      <c r="AE59" s="3"/>
      <c r="AF59" s="3"/>
      <c r="AG59" s="3"/>
      <c r="AH59" s="3"/>
    </row>
    <row r="60" spans="2:34" s="252" customFormat="1" hidden="1" outlineLevel="1" x14ac:dyDescent="0.25">
      <c r="B60" s="251"/>
      <c r="C60" s="37"/>
      <c r="D60" s="37"/>
      <c r="E60" s="39"/>
      <c r="F60" s="39"/>
      <c r="G60" s="39"/>
      <c r="I60" s="33"/>
      <c r="M60" s="250"/>
      <c r="N60" s="250"/>
      <c r="O60" s="250"/>
      <c r="P60" s="250"/>
      <c r="Q60" s="250"/>
      <c r="R60" s="4"/>
      <c r="AC60" s="3"/>
      <c r="AD60" s="3"/>
      <c r="AE60" s="3"/>
      <c r="AF60" s="3"/>
      <c r="AG60" s="3"/>
      <c r="AH60" s="3"/>
    </row>
    <row r="61" spans="2:34" s="252" customFormat="1" hidden="1" outlineLevel="1" x14ac:dyDescent="0.25">
      <c r="B61" s="251"/>
      <c r="C61" s="37"/>
      <c r="D61" s="37"/>
      <c r="E61" s="39"/>
      <c r="F61" s="39"/>
      <c r="G61" s="39"/>
      <c r="I61" s="33"/>
      <c r="M61" s="250"/>
      <c r="N61" s="250"/>
      <c r="O61" s="250"/>
      <c r="P61" s="250"/>
      <c r="Q61" s="250"/>
      <c r="R61" s="4"/>
      <c r="AC61" s="3"/>
      <c r="AD61" s="3"/>
      <c r="AE61" s="3"/>
      <c r="AF61" s="3"/>
      <c r="AG61" s="3"/>
      <c r="AH61" s="3"/>
    </row>
    <row r="62" spans="2:34" s="252" customFormat="1" hidden="1" outlineLevel="1" x14ac:dyDescent="0.25">
      <c r="B62" s="251"/>
      <c r="C62" s="37"/>
      <c r="D62" s="37"/>
      <c r="E62" s="39"/>
      <c r="F62" s="39"/>
      <c r="G62" s="39"/>
      <c r="I62" s="33"/>
      <c r="M62" s="250"/>
      <c r="N62" s="250"/>
      <c r="O62" s="250"/>
      <c r="P62" s="250"/>
      <c r="Q62" s="250"/>
      <c r="R62" s="4"/>
      <c r="AC62" s="3"/>
      <c r="AD62" s="3"/>
      <c r="AE62" s="3"/>
      <c r="AF62" s="3"/>
      <c r="AG62" s="3"/>
      <c r="AH62" s="3"/>
    </row>
    <row r="63" spans="2:34" s="252" customFormat="1" hidden="1" outlineLevel="1" x14ac:dyDescent="0.25">
      <c r="B63" s="251"/>
      <c r="C63" s="37"/>
      <c r="D63" s="37"/>
      <c r="E63" s="39"/>
      <c r="F63" s="39"/>
      <c r="G63" s="39"/>
      <c r="I63" s="33"/>
      <c r="M63" s="250"/>
      <c r="N63" s="250"/>
      <c r="O63" s="250"/>
      <c r="P63" s="250"/>
      <c r="Q63" s="250"/>
      <c r="R63" s="4"/>
      <c r="AC63" s="3"/>
      <c r="AD63" s="3"/>
      <c r="AE63" s="3"/>
      <c r="AF63" s="3"/>
      <c r="AG63" s="3"/>
      <c r="AH63" s="3"/>
    </row>
    <row r="64" spans="2:34" s="252" customFormat="1" hidden="1" outlineLevel="1" x14ac:dyDescent="0.25">
      <c r="B64" s="251"/>
      <c r="C64" s="37"/>
      <c r="D64" s="37"/>
      <c r="E64" s="39"/>
      <c r="F64" s="39"/>
      <c r="G64" s="39"/>
      <c r="I64" s="33"/>
      <c r="M64" s="250"/>
      <c r="N64" s="250"/>
      <c r="O64" s="250"/>
      <c r="P64" s="250"/>
      <c r="Q64" s="250"/>
      <c r="R64" s="4"/>
      <c r="AC64" s="3"/>
      <c r="AD64" s="3"/>
      <c r="AE64" s="3"/>
      <c r="AF64" s="3"/>
      <c r="AG64" s="3"/>
      <c r="AH64" s="3"/>
    </row>
    <row r="65" spans="2:34" s="252" customFormat="1" hidden="1" outlineLevel="1" x14ac:dyDescent="0.25">
      <c r="B65" s="251"/>
      <c r="C65" s="37"/>
      <c r="D65" s="37"/>
      <c r="E65" s="39"/>
      <c r="F65" s="39"/>
      <c r="G65" s="39"/>
      <c r="I65" s="33"/>
      <c r="M65" s="250"/>
      <c r="N65" s="250"/>
      <c r="O65" s="250"/>
      <c r="P65" s="250"/>
      <c r="Q65" s="250"/>
      <c r="R65" s="4"/>
      <c r="AC65" s="3"/>
      <c r="AD65" s="3"/>
      <c r="AE65" s="3"/>
      <c r="AF65" s="3"/>
      <c r="AG65" s="3"/>
      <c r="AH65" s="3"/>
    </row>
    <row r="66" spans="2:34" s="252" customFormat="1" hidden="1" outlineLevel="1" x14ac:dyDescent="0.25">
      <c r="B66" s="251"/>
      <c r="C66" s="37"/>
      <c r="D66" s="37"/>
      <c r="E66" s="39"/>
      <c r="F66" s="39"/>
      <c r="G66" s="39"/>
      <c r="I66" s="33"/>
      <c r="M66" s="250"/>
      <c r="N66" s="250"/>
      <c r="O66" s="250"/>
      <c r="P66" s="250"/>
      <c r="Q66" s="250"/>
      <c r="R66" s="4"/>
      <c r="AC66" s="3"/>
      <c r="AD66" s="3"/>
      <c r="AE66" s="3"/>
      <c r="AF66" s="3"/>
      <c r="AG66" s="3"/>
      <c r="AH66" s="3"/>
    </row>
    <row r="67" spans="2:34" s="252" customFormat="1" hidden="1" outlineLevel="1" x14ac:dyDescent="0.25">
      <c r="B67" s="251"/>
      <c r="C67" s="37"/>
      <c r="D67" s="37"/>
      <c r="E67" s="39"/>
      <c r="F67" s="39"/>
      <c r="G67" s="39"/>
      <c r="I67" s="33"/>
      <c r="M67" s="250"/>
      <c r="N67" s="250"/>
      <c r="O67" s="250"/>
      <c r="P67" s="250"/>
      <c r="Q67" s="250"/>
      <c r="R67" s="4"/>
      <c r="AC67" s="3"/>
      <c r="AD67" s="3"/>
      <c r="AE67" s="3"/>
      <c r="AF67" s="3"/>
      <c r="AG67" s="3"/>
      <c r="AH67" s="3"/>
    </row>
    <row r="68" spans="2:34" s="252" customFormat="1" hidden="1" outlineLevel="1" x14ac:dyDescent="0.25">
      <c r="B68" s="251"/>
      <c r="C68" s="37"/>
      <c r="D68" s="37"/>
      <c r="E68" s="39"/>
      <c r="F68" s="39"/>
      <c r="G68" s="39"/>
      <c r="I68" s="33"/>
      <c r="M68" s="250"/>
      <c r="N68" s="250"/>
      <c r="O68" s="250"/>
      <c r="P68" s="250"/>
      <c r="Q68" s="250"/>
      <c r="R68" s="4"/>
      <c r="AC68" s="3"/>
      <c r="AD68" s="3"/>
      <c r="AE68" s="3"/>
      <c r="AF68" s="3"/>
      <c r="AG68" s="3"/>
      <c r="AH68" s="3"/>
    </row>
    <row r="69" spans="2:34" s="252" customFormat="1" hidden="1" outlineLevel="1" x14ac:dyDescent="0.25">
      <c r="B69" s="251"/>
      <c r="C69" s="37"/>
      <c r="D69" s="37"/>
      <c r="E69" s="39"/>
      <c r="F69" s="39"/>
      <c r="G69" s="39"/>
      <c r="I69" s="33"/>
      <c r="M69" s="250"/>
      <c r="N69" s="250"/>
      <c r="O69" s="250"/>
      <c r="P69" s="250"/>
      <c r="Q69" s="250"/>
      <c r="R69" s="4"/>
      <c r="AC69" s="3"/>
      <c r="AD69" s="3"/>
      <c r="AE69" s="3"/>
      <c r="AF69" s="3"/>
      <c r="AG69" s="3"/>
      <c r="AH69" s="3"/>
    </row>
    <row r="70" spans="2:34" s="252" customFormat="1" hidden="1" outlineLevel="1" x14ac:dyDescent="0.25">
      <c r="B70" s="251"/>
      <c r="C70" s="37"/>
      <c r="D70" s="37"/>
      <c r="E70" s="39"/>
      <c r="F70" s="39"/>
      <c r="G70" s="39"/>
      <c r="I70" s="33"/>
      <c r="M70" s="250"/>
      <c r="N70" s="250"/>
      <c r="O70" s="250"/>
      <c r="P70" s="250"/>
      <c r="Q70" s="250"/>
      <c r="R70" s="4"/>
      <c r="AC70" s="3"/>
      <c r="AD70" s="3"/>
      <c r="AE70" s="3"/>
      <c r="AF70" s="3"/>
      <c r="AG70" s="3"/>
      <c r="AH70" s="3"/>
    </row>
    <row r="71" spans="2:34" s="252" customFormat="1" hidden="1" outlineLevel="1" x14ac:dyDescent="0.25">
      <c r="B71" s="251"/>
      <c r="C71" s="37"/>
      <c r="D71" s="37"/>
      <c r="E71" s="39"/>
      <c r="F71" s="39"/>
      <c r="G71" s="39"/>
      <c r="I71" s="33"/>
      <c r="M71" s="250"/>
      <c r="N71" s="250"/>
      <c r="O71" s="250"/>
      <c r="P71" s="250"/>
      <c r="Q71" s="250"/>
      <c r="R71" s="4"/>
      <c r="AC71" s="3"/>
      <c r="AD71" s="3"/>
      <c r="AE71" s="3"/>
      <c r="AF71" s="3"/>
      <c r="AG71" s="3"/>
      <c r="AH71" s="3"/>
    </row>
    <row r="72" spans="2:34" s="252" customFormat="1" hidden="1" outlineLevel="1" x14ac:dyDescent="0.25">
      <c r="B72" s="251"/>
      <c r="C72" s="37"/>
      <c r="D72" s="37"/>
      <c r="E72" s="39"/>
      <c r="F72" s="39"/>
      <c r="G72" s="39"/>
      <c r="I72" s="33"/>
      <c r="M72" s="250"/>
      <c r="N72" s="250"/>
      <c r="O72" s="250"/>
      <c r="P72" s="250"/>
      <c r="Q72" s="250"/>
      <c r="R72" s="4"/>
      <c r="AC72" s="3"/>
      <c r="AD72" s="3"/>
      <c r="AE72" s="3"/>
      <c r="AF72" s="3"/>
      <c r="AG72" s="3"/>
      <c r="AH72" s="3"/>
    </row>
    <row r="73" spans="2:34" hidden="1" outlineLevel="1" x14ac:dyDescent="0.25">
      <c r="B73" s="251"/>
      <c r="C73" s="37"/>
      <c r="D73" s="37"/>
      <c r="E73" s="39"/>
      <c r="F73" s="39"/>
      <c r="G73" s="39"/>
      <c r="H73" s="252"/>
      <c r="I73" s="33"/>
      <c r="J73" s="252"/>
      <c r="K73" s="252"/>
      <c r="L73" s="252"/>
      <c r="M73" s="250"/>
      <c r="N73" s="250"/>
      <c r="O73" s="250"/>
      <c r="P73" s="250"/>
      <c r="Q73" s="250"/>
      <c r="R73" s="4"/>
      <c r="S73" s="252"/>
      <c r="T73" s="252"/>
      <c r="U73" s="252"/>
      <c r="V73" s="252"/>
      <c r="W73" s="252"/>
      <c r="X73" s="252"/>
      <c r="Y73" s="252"/>
      <c r="Z73" s="252"/>
      <c r="AA73" s="252"/>
      <c r="AB73" s="252"/>
    </row>
    <row r="74" spans="2:34" hidden="1" outlineLevel="1" x14ac:dyDescent="0.25">
      <c r="B74" s="251"/>
      <c r="C74" s="37"/>
      <c r="D74" s="37"/>
      <c r="E74" s="39"/>
      <c r="F74" s="39"/>
      <c r="G74" s="39"/>
      <c r="H74" s="252"/>
      <c r="I74" s="33"/>
      <c r="J74" s="252"/>
      <c r="K74" s="252"/>
      <c r="L74" s="252"/>
      <c r="M74" s="250"/>
      <c r="N74" s="250"/>
      <c r="O74" s="250"/>
      <c r="P74" s="250"/>
      <c r="Q74" s="250"/>
      <c r="R74" s="4"/>
      <c r="S74" s="252"/>
      <c r="T74" s="252"/>
      <c r="U74" s="252"/>
      <c r="V74" s="252"/>
      <c r="W74" s="252"/>
      <c r="X74" s="252"/>
      <c r="Y74" s="252"/>
      <c r="Z74" s="252"/>
      <c r="AA74" s="252"/>
      <c r="AB74" s="252"/>
    </row>
    <row r="75" spans="2:34" hidden="1" outlineLevel="1" x14ac:dyDescent="0.25">
      <c r="B75" s="251"/>
      <c r="C75" s="37"/>
      <c r="D75" s="37"/>
      <c r="E75" s="39"/>
      <c r="F75" s="39"/>
      <c r="G75" s="39"/>
      <c r="H75" s="252"/>
      <c r="I75" s="33"/>
      <c r="J75" s="252"/>
      <c r="K75" s="252"/>
      <c r="L75" s="252"/>
      <c r="M75" s="250"/>
      <c r="N75" s="250"/>
      <c r="O75" s="250"/>
      <c r="P75" s="250"/>
      <c r="Q75" s="250"/>
      <c r="R75" s="4"/>
      <c r="S75" s="252"/>
      <c r="T75" s="252"/>
      <c r="U75" s="252"/>
      <c r="V75" s="252"/>
      <c r="W75" s="252"/>
      <c r="X75" s="252"/>
      <c r="Y75" s="252"/>
      <c r="Z75" s="252"/>
      <c r="AA75" s="252"/>
      <c r="AB75" s="252"/>
    </row>
    <row r="76" spans="2:34" hidden="1" outlineLevel="1" x14ac:dyDescent="0.25">
      <c r="B76" s="251"/>
      <c r="C76" s="252"/>
      <c r="D76" s="252"/>
      <c r="E76" s="250"/>
      <c r="F76" s="250"/>
      <c r="G76" s="250"/>
      <c r="H76" s="252"/>
      <c r="I76" s="33"/>
      <c r="J76" s="252"/>
      <c r="K76" s="252"/>
      <c r="L76" s="252"/>
      <c r="M76" s="250"/>
      <c r="N76" s="250"/>
      <c r="O76" s="250"/>
      <c r="P76" s="250"/>
      <c r="Q76" s="250"/>
      <c r="R76" s="4"/>
      <c r="S76" s="252"/>
      <c r="T76" s="252"/>
      <c r="U76" s="252"/>
      <c r="V76" s="252"/>
      <c r="W76" s="252"/>
      <c r="X76" s="252"/>
      <c r="Y76" s="252"/>
      <c r="Z76" s="252"/>
      <c r="AA76" s="252"/>
      <c r="AB76" s="252"/>
    </row>
    <row r="77" spans="2:34" hidden="1" outlineLevel="1" x14ac:dyDescent="0.25">
      <c r="B77" s="251"/>
      <c r="C77" s="252"/>
      <c r="D77" s="252"/>
      <c r="E77" s="250"/>
      <c r="F77" s="250"/>
      <c r="G77" s="250"/>
      <c r="H77" s="252"/>
      <c r="I77" s="33"/>
      <c r="J77" s="252"/>
      <c r="K77" s="252"/>
      <c r="L77" s="252"/>
      <c r="M77" s="250"/>
      <c r="N77" s="250"/>
      <c r="O77" s="250"/>
      <c r="P77" s="250"/>
      <c r="Q77" s="250"/>
      <c r="R77" s="4"/>
      <c r="S77" s="252"/>
      <c r="T77" s="252"/>
      <c r="U77" s="252"/>
      <c r="V77" s="252"/>
      <c r="W77" s="252"/>
      <c r="X77" s="252"/>
      <c r="Y77" s="252"/>
      <c r="Z77" s="252"/>
      <c r="AA77" s="252"/>
      <c r="AB77" s="252"/>
    </row>
    <row r="78" spans="2:34" hidden="1" outlineLevel="1" x14ac:dyDescent="0.25">
      <c r="B78" s="251"/>
      <c r="C78" s="252"/>
      <c r="D78" s="252"/>
      <c r="E78" s="252"/>
      <c r="F78" s="252"/>
      <c r="G78" s="252"/>
      <c r="H78" s="252"/>
      <c r="I78" s="33"/>
      <c r="J78" s="252"/>
      <c r="K78" s="252"/>
      <c r="L78" s="252"/>
      <c r="M78" s="250"/>
      <c r="N78" s="250"/>
      <c r="O78" s="250"/>
      <c r="P78" s="250"/>
      <c r="Q78" s="250"/>
      <c r="R78" s="4"/>
      <c r="S78" s="252"/>
      <c r="T78" s="252"/>
      <c r="U78" s="252"/>
      <c r="V78" s="252"/>
      <c r="W78" s="252"/>
      <c r="X78" s="252"/>
      <c r="Y78" s="252"/>
      <c r="Z78" s="252"/>
      <c r="AA78" s="252"/>
      <c r="AB78" s="252"/>
    </row>
    <row r="79" spans="2:34" hidden="1" outlineLevel="1" x14ac:dyDescent="0.25">
      <c r="B79" s="251"/>
      <c r="C79" s="252"/>
      <c r="D79" s="252"/>
      <c r="E79" s="252"/>
      <c r="F79" s="252"/>
      <c r="G79" s="252"/>
      <c r="H79" s="252"/>
      <c r="I79" s="33"/>
      <c r="J79" s="252"/>
      <c r="K79" s="252"/>
      <c r="L79" s="252"/>
      <c r="M79" s="250"/>
      <c r="N79" s="250"/>
      <c r="O79" s="250"/>
      <c r="P79" s="250"/>
      <c r="Q79" s="250"/>
      <c r="R79" s="4"/>
      <c r="S79" s="252"/>
      <c r="T79" s="252"/>
      <c r="U79" s="252"/>
      <c r="V79" s="252"/>
      <c r="W79" s="252"/>
      <c r="X79" s="252"/>
      <c r="Y79" s="252"/>
      <c r="Z79" s="252"/>
      <c r="AA79" s="252"/>
      <c r="AB79" s="252"/>
    </row>
    <row r="80" spans="2:34" collapsed="1" x14ac:dyDescent="0.25">
      <c r="B80" s="251"/>
      <c r="C80" s="252"/>
      <c r="D80" s="252"/>
      <c r="E80" s="252"/>
      <c r="F80" s="252"/>
      <c r="G80" s="252"/>
      <c r="H80" s="252"/>
      <c r="I80" s="33"/>
      <c r="J80" s="252"/>
      <c r="K80" s="252"/>
      <c r="L80" s="252"/>
      <c r="M80" s="250"/>
      <c r="N80" s="250"/>
      <c r="O80" s="250"/>
      <c r="P80" s="250"/>
      <c r="Q80" s="250"/>
      <c r="R80" s="4"/>
      <c r="S80" s="252"/>
      <c r="T80" s="252"/>
      <c r="U80" s="252"/>
      <c r="V80" s="252"/>
      <c r="W80" s="252"/>
      <c r="X80" s="252"/>
      <c r="Y80" s="252"/>
      <c r="Z80" s="252"/>
      <c r="AA80" s="252"/>
      <c r="AB80" s="252"/>
    </row>
    <row r="81" spans="1:31" ht="50.1" customHeight="1" x14ac:dyDescent="0.25">
      <c r="B81" s="1400" t="s">
        <v>371</v>
      </c>
      <c r="C81" s="1374"/>
      <c r="D81" s="1374"/>
      <c r="E81" s="1374"/>
      <c r="F81" s="1374"/>
      <c r="G81" s="1374"/>
      <c r="H81" s="1374"/>
      <c r="I81" s="1401"/>
    </row>
    <row r="82" spans="1:31" ht="18" outlineLevel="1" x14ac:dyDescent="0.35">
      <c r="A82" s="44" t="s">
        <v>304</v>
      </c>
      <c r="B82" s="45" t="s">
        <v>69</v>
      </c>
      <c r="C82" s="7"/>
      <c r="D82" s="7"/>
      <c r="E82" s="7"/>
      <c r="F82" s="7"/>
      <c r="G82" s="7"/>
      <c r="H82" s="7"/>
      <c r="I82" s="46"/>
      <c r="J82" s="7"/>
      <c r="K82" s="7"/>
      <c r="L82" s="7"/>
      <c r="M82" s="7"/>
      <c r="N82" s="7"/>
      <c r="O82" s="7"/>
      <c r="P82" s="7"/>
      <c r="Q82" s="7"/>
      <c r="R82" s="7"/>
      <c r="S82" s="7"/>
      <c r="T82" s="7"/>
      <c r="U82" s="7"/>
      <c r="V82" s="7"/>
      <c r="W82" s="7"/>
      <c r="X82" s="7"/>
      <c r="Y82" s="7"/>
      <c r="Z82" s="7"/>
      <c r="AA82" s="7"/>
      <c r="AB82" s="7"/>
      <c r="AC82" s="7"/>
      <c r="AD82" s="7"/>
      <c r="AE82" s="7"/>
    </row>
    <row r="83" spans="1:31" outlineLevel="1" x14ac:dyDescent="0.25">
      <c r="A83" s="251"/>
      <c r="B83" s="251"/>
      <c r="C83" s="252"/>
      <c r="D83" s="252"/>
      <c r="E83" s="252"/>
      <c r="F83" s="252"/>
      <c r="G83" s="252"/>
      <c r="H83" s="252"/>
      <c r="I83" s="33"/>
      <c r="J83" s="252"/>
      <c r="K83" s="252"/>
      <c r="L83" s="252"/>
      <c r="M83" s="252"/>
      <c r="N83" s="252"/>
      <c r="O83" s="252"/>
      <c r="P83" s="252"/>
      <c r="Q83" s="252"/>
      <c r="R83" s="252"/>
      <c r="S83" s="252"/>
      <c r="T83" s="252"/>
      <c r="U83" s="252"/>
      <c r="V83" s="252"/>
      <c r="W83" s="252"/>
      <c r="X83" s="252"/>
      <c r="Y83" s="252"/>
      <c r="Z83" s="252"/>
      <c r="AA83" s="252"/>
      <c r="AB83" s="252"/>
      <c r="AC83" s="252"/>
      <c r="AD83" s="252"/>
      <c r="AE83" s="252"/>
    </row>
    <row r="84" spans="1:31" outlineLevel="1" x14ac:dyDescent="0.25">
      <c r="A84" s="251"/>
      <c r="B84" s="251" t="s">
        <v>61</v>
      </c>
      <c r="C84" s="47">
        <f>E109</f>
        <v>0</v>
      </c>
      <c r="D84" s="252" t="s">
        <v>70</v>
      </c>
      <c r="E84" s="20" t="s">
        <v>469</v>
      </c>
      <c r="F84" s="252"/>
      <c r="G84" s="252"/>
      <c r="H84" s="252"/>
      <c r="I84" s="33"/>
      <c r="J84" s="252"/>
      <c r="K84" s="252"/>
      <c r="L84" s="252"/>
      <c r="M84" s="252"/>
      <c r="N84" s="252"/>
      <c r="O84" s="252"/>
      <c r="P84" s="252"/>
      <c r="Q84" s="252"/>
      <c r="R84" s="252"/>
      <c r="S84" s="252"/>
      <c r="T84" s="252"/>
      <c r="U84" s="252"/>
      <c r="V84" s="252"/>
      <c r="W84" s="252"/>
      <c r="X84" s="252"/>
      <c r="Y84" s="252"/>
      <c r="Z84" s="252"/>
      <c r="AA84" s="252"/>
      <c r="AB84" s="252"/>
      <c r="AC84" s="252"/>
      <c r="AD84" s="252"/>
      <c r="AE84" s="252"/>
    </row>
    <row r="85" spans="1:31" ht="15.6" outlineLevel="1" x14ac:dyDescent="0.3">
      <c r="A85" s="251"/>
      <c r="B85" s="251" t="s">
        <v>71</v>
      </c>
      <c r="C85" s="252">
        <v>0.06</v>
      </c>
      <c r="D85" s="48"/>
      <c r="E85" s="252"/>
      <c r="F85" s="252"/>
      <c r="G85" s="252"/>
      <c r="H85" s="252"/>
      <c r="I85" s="33"/>
      <c r="J85" s="252"/>
      <c r="K85" s="252"/>
      <c r="L85" s="252"/>
      <c r="M85" s="252"/>
      <c r="N85" s="252"/>
      <c r="O85" s="252"/>
      <c r="P85" s="252"/>
      <c r="Q85" s="252"/>
      <c r="R85" s="252"/>
      <c r="S85" s="252"/>
      <c r="T85" s="252"/>
      <c r="U85" s="252"/>
      <c r="V85" s="252"/>
      <c r="W85" s="252"/>
      <c r="X85" s="252"/>
      <c r="Y85" s="252"/>
      <c r="Z85" s="252"/>
      <c r="AA85" s="252"/>
      <c r="AB85" s="252"/>
      <c r="AC85" s="252"/>
      <c r="AD85" s="252"/>
      <c r="AE85" s="252"/>
    </row>
    <row r="86" spans="1:31" ht="14.4" outlineLevel="1" x14ac:dyDescent="0.3">
      <c r="A86" s="251"/>
      <c r="B86" s="251" t="s">
        <v>72</v>
      </c>
      <c r="C86" s="252">
        <v>0</v>
      </c>
      <c r="D86" s="252" t="s">
        <v>73</v>
      </c>
      <c r="E86" s="8" t="s">
        <v>74</v>
      </c>
      <c r="F86" s="252"/>
      <c r="G86" s="252"/>
      <c r="H86" s="252"/>
      <c r="I86" s="33"/>
      <c r="J86" s="252"/>
      <c r="K86" s="252"/>
      <c r="L86" s="252"/>
      <c r="M86" s="252"/>
      <c r="N86" s="252"/>
      <c r="O86" s="252"/>
      <c r="P86" s="252"/>
      <c r="Q86" s="252"/>
      <c r="R86" s="252"/>
      <c r="S86" s="252"/>
      <c r="T86" s="252"/>
      <c r="U86" s="252"/>
      <c r="V86" s="252"/>
      <c r="W86" s="252"/>
      <c r="X86" s="252"/>
      <c r="Y86" s="252"/>
      <c r="Z86" s="252"/>
      <c r="AA86" s="252"/>
      <c r="AB86" s="252"/>
      <c r="AC86" s="252"/>
      <c r="AD86" s="252"/>
      <c r="AE86" s="252"/>
    </row>
    <row r="87" spans="1:31" outlineLevel="1" x14ac:dyDescent="0.25">
      <c r="A87" s="251"/>
      <c r="B87" s="251" t="s">
        <v>75</v>
      </c>
      <c r="C87" s="47">
        <v>0</v>
      </c>
      <c r="D87" s="252" t="s">
        <v>76</v>
      </c>
      <c r="E87" s="252"/>
      <c r="F87" s="252"/>
      <c r="G87" s="252"/>
      <c r="H87" s="252"/>
      <c r="I87" s="33"/>
      <c r="J87" s="252"/>
      <c r="K87" s="252"/>
      <c r="L87" s="252"/>
      <c r="M87" s="252"/>
      <c r="N87" s="252"/>
      <c r="O87" s="252"/>
      <c r="P87" s="252"/>
      <c r="Q87" s="252"/>
      <c r="R87" s="252"/>
      <c r="S87" s="252"/>
      <c r="T87" s="252"/>
      <c r="U87" s="252"/>
      <c r="V87" s="252"/>
      <c r="W87" s="252"/>
      <c r="X87" s="252"/>
      <c r="Y87" s="252"/>
      <c r="Z87" s="252"/>
      <c r="AA87" s="252"/>
      <c r="AB87" s="252"/>
      <c r="AC87" s="252"/>
      <c r="AD87" s="252"/>
      <c r="AE87" s="252"/>
    </row>
    <row r="88" spans="1:31" outlineLevel="1" x14ac:dyDescent="0.25">
      <c r="A88" s="251"/>
      <c r="B88" s="251"/>
      <c r="C88" s="252"/>
      <c r="D88" s="252"/>
      <c r="E88" s="252"/>
      <c r="F88" s="252"/>
      <c r="G88" s="252"/>
      <c r="H88" s="252"/>
      <c r="I88" s="33"/>
      <c r="J88" s="252"/>
      <c r="K88" s="252"/>
      <c r="L88" s="252"/>
      <c r="M88" s="252"/>
      <c r="N88" s="252"/>
      <c r="O88" s="252"/>
      <c r="P88" s="252"/>
      <c r="Q88" s="252"/>
      <c r="R88" s="252"/>
      <c r="S88" s="252"/>
      <c r="T88" s="252"/>
      <c r="U88" s="252"/>
      <c r="V88" s="252"/>
      <c r="W88" s="252"/>
      <c r="X88" s="252"/>
      <c r="Y88" s="252"/>
      <c r="Z88" s="252"/>
      <c r="AA88" s="252"/>
      <c r="AB88" s="252"/>
      <c r="AC88" s="252"/>
      <c r="AD88" s="252"/>
      <c r="AE88" s="252"/>
    </row>
    <row r="89" spans="1:31" outlineLevel="1" x14ac:dyDescent="0.25">
      <c r="A89" s="251"/>
      <c r="B89" s="251" t="s">
        <v>77</v>
      </c>
      <c r="C89" s="47">
        <f>(C84*(1-POWER(1+C85,-C86)))/C85-C87</f>
        <v>0</v>
      </c>
      <c r="D89" s="252" t="s">
        <v>76</v>
      </c>
      <c r="E89" s="252"/>
      <c r="F89" s="252"/>
      <c r="G89" s="252"/>
      <c r="H89" s="252"/>
      <c r="I89" s="33"/>
      <c r="J89" s="252"/>
      <c r="K89" s="252"/>
      <c r="L89" s="252"/>
      <c r="M89" s="252"/>
      <c r="N89" s="252"/>
      <c r="O89" s="252"/>
      <c r="P89" s="252"/>
      <c r="Q89" s="252"/>
      <c r="R89" s="252"/>
      <c r="S89" s="252"/>
      <c r="T89" s="252"/>
      <c r="U89" s="252"/>
      <c r="V89" s="252"/>
      <c r="W89" s="252"/>
      <c r="X89" s="252"/>
      <c r="Y89" s="252"/>
      <c r="Z89" s="252"/>
      <c r="AA89" s="252"/>
      <c r="AB89" s="252"/>
      <c r="AC89" s="252"/>
      <c r="AD89" s="252"/>
      <c r="AE89" s="252"/>
    </row>
    <row r="90" spans="1:31" outlineLevel="1" x14ac:dyDescent="0.25">
      <c r="A90" s="251"/>
      <c r="B90" s="251"/>
      <c r="C90" s="252"/>
      <c r="D90" s="252"/>
      <c r="E90" s="252"/>
      <c r="F90" s="252"/>
      <c r="G90" s="252"/>
      <c r="H90" s="252"/>
      <c r="I90" s="33"/>
      <c r="J90" s="252"/>
      <c r="K90" s="252"/>
      <c r="L90" s="252"/>
      <c r="M90" s="252"/>
      <c r="N90" s="252"/>
      <c r="O90" s="252"/>
      <c r="P90" s="252"/>
      <c r="Q90" s="252"/>
      <c r="R90" s="252"/>
      <c r="S90" s="252"/>
      <c r="T90" s="252"/>
      <c r="U90" s="252"/>
      <c r="V90" s="252"/>
      <c r="W90" s="252"/>
      <c r="X90" s="252"/>
      <c r="Y90" s="252"/>
      <c r="Z90" s="252"/>
      <c r="AA90" s="252"/>
      <c r="AB90" s="252"/>
      <c r="AC90" s="252"/>
      <c r="AD90" s="252"/>
      <c r="AE90" s="252"/>
    </row>
    <row r="91" spans="1:31" outlineLevel="1" x14ac:dyDescent="0.25">
      <c r="A91" s="251"/>
      <c r="B91" s="251" t="s">
        <v>78</v>
      </c>
      <c r="C91" s="49"/>
      <c r="D91" s="252" t="s">
        <v>73</v>
      </c>
      <c r="E91" s="252"/>
      <c r="F91" s="252"/>
      <c r="G91" s="252"/>
      <c r="H91" s="252"/>
      <c r="I91" s="33"/>
      <c r="J91" s="252"/>
      <c r="K91" s="252"/>
      <c r="L91" s="252"/>
      <c r="M91" s="252"/>
      <c r="N91" s="252"/>
      <c r="O91" s="252"/>
      <c r="P91" s="252"/>
      <c r="Q91" s="252"/>
      <c r="R91" s="252"/>
      <c r="S91" s="252"/>
      <c r="T91" s="252"/>
      <c r="U91" s="252"/>
      <c r="V91" s="252"/>
      <c r="W91" s="252"/>
      <c r="X91" s="252"/>
      <c r="Y91" s="252"/>
      <c r="Z91" s="252"/>
      <c r="AA91" s="252"/>
      <c r="AB91" s="252"/>
      <c r="AC91" s="252"/>
      <c r="AD91" s="252"/>
      <c r="AE91" s="252"/>
    </row>
    <row r="92" spans="1:31" outlineLevel="1" x14ac:dyDescent="0.25">
      <c r="A92" s="251"/>
      <c r="B92" s="251"/>
      <c r="C92" s="252"/>
      <c r="D92" s="252"/>
      <c r="E92" s="252"/>
      <c r="F92" s="252"/>
      <c r="G92" s="252"/>
      <c r="H92" s="252"/>
      <c r="I92" s="33"/>
      <c r="J92" s="252"/>
      <c r="K92" s="252"/>
      <c r="L92" s="252"/>
      <c r="M92" s="252"/>
      <c r="N92" s="252"/>
      <c r="O92" s="252"/>
      <c r="P92" s="252"/>
      <c r="Q92" s="252"/>
      <c r="R92" s="252"/>
      <c r="S92" s="252"/>
      <c r="T92" s="252"/>
      <c r="U92" s="252"/>
      <c r="V92" s="252"/>
      <c r="W92" s="252"/>
      <c r="X92" s="252"/>
      <c r="Y92" s="252"/>
      <c r="Z92" s="252"/>
      <c r="AA92" s="252"/>
      <c r="AB92" s="252"/>
      <c r="AC92" s="252"/>
      <c r="AD92" s="252"/>
      <c r="AE92" s="252"/>
    </row>
    <row r="93" spans="1:31" outlineLevel="1" x14ac:dyDescent="0.25">
      <c r="A93" s="251"/>
      <c r="B93" s="251" t="s">
        <v>79</v>
      </c>
      <c r="C93" s="252">
        <v>0.05</v>
      </c>
      <c r="D93" s="252">
        <v>0.1</v>
      </c>
      <c r="E93" s="252">
        <v>0.15</v>
      </c>
      <c r="F93" s="252">
        <v>0.2</v>
      </c>
      <c r="G93" s="252">
        <v>0.23499999999999999</v>
      </c>
      <c r="H93" s="252">
        <v>0.28000000000000003</v>
      </c>
      <c r="I93" s="33">
        <v>0.35</v>
      </c>
      <c r="J93" s="252">
        <v>0.37</v>
      </c>
      <c r="K93" s="252">
        <v>0.45</v>
      </c>
      <c r="L93" s="252">
        <v>0.46300000000000002</v>
      </c>
      <c r="M93" s="252">
        <v>0.55000000000000004</v>
      </c>
      <c r="N93" s="252">
        <v>0.6</v>
      </c>
      <c r="O93" s="252">
        <v>0.65</v>
      </c>
      <c r="P93" s="252">
        <v>0.7</v>
      </c>
      <c r="Q93" s="252">
        <v>0.75</v>
      </c>
      <c r="R93" s="252">
        <v>0.8</v>
      </c>
      <c r="S93" s="252">
        <v>0.85</v>
      </c>
      <c r="T93" s="252">
        <v>0.9</v>
      </c>
      <c r="U93" s="252">
        <v>0.95</v>
      </c>
      <c r="V93" s="252">
        <v>1</v>
      </c>
      <c r="W93" s="252">
        <v>1.1000000000000001</v>
      </c>
      <c r="X93" s="252">
        <v>1.1499999999999999</v>
      </c>
      <c r="Y93" s="252">
        <v>1.2</v>
      </c>
      <c r="Z93" s="252">
        <v>1.25</v>
      </c>
      <c r="AA93" s="252">
        <v>1.3</v>
      </c>
      <c r="AB93" s="252">
        <v>1.35</v>
      </c>
      <c r="AC93" s="252">
        <v>1.4</v>
      </c>
      <c r="AD93" s="252">
        <v>1.45</v>
      </c>
      <c r="AE93" s="252">
        <v>1.5</v>
      </c>
    </row>
    <row r="94" spans="1:31" outlineLevel="1" x14ac:dyDescent="0.25">
      <c r="A94" s="251"/>
      <c r="B94" s="251" t="s">
        <v>80</v>
      </c>
      <c r="C94" s="252">
        <f>(C84*(1-POWER(1+C93,-C86)))/C93-C87</f>
        <v>0</v>
      </c>
      <c r="D94" s="252">
        <f>(C84*(1-POWER(1+D93,-C86)))/D93-C87</f>
        <v>0</v>
      </c>
      <c r="E94" s="252">
        <f>(C84*(1-POWER(1+E93,-C86)))/E93-C87</f>
        <v>0</v>
      </c>
      <c r="F94" s="252">
        <f>(C84*(1-POWER(1+F93,-C86)))/F93-C87</f>
        <v>0</v>
      </c>
      <c r="G94" s="252">
        <f>(C84*(1-POWER(1+G93,-C86)))/G93-C87</f>
        <v>0</v>
      </c>
      <c r="H94" s="252">
        <f>(C84*(1-POWER(1+H93,-C86)))/H93-C87</f>
        <v>0</v>
      </c>
      <c r="I94" s="33">
        <f>(C84*(1-POWER(1+I93,-C86)))/I93-C87</f>
        <v>0</v>
      </c>
      <c r="J94" s="252">
        <f>(C84*(1-POWER(1+J93,-C86)))/J93-C87</f>
        <v>0</v>
      </c>
      <c r="K94" s="252">
        <f>(C84*(1-POWER(1+K93,-C86)))/K93-C87</f>
        <v>0</v>
      </c>
      <c r="L94" s="252">
        <f>(C84*(1-POWER(1+L93,-C86)))/L93-C87</f>
        <v>0</v>
      </c>
      <c r="M94" s="252">
        <f>(C84*(1-POWER(1+M93,-C86)))/M93-C87</f>
        <v>0</v>
      </c>
      <c r="N94" s="252">
        <f>(C84*(1-POWER(1+N93,-C86)))/N93-C87</f>
        <v>0</v>
      </c>
      <c r="O94" s="252">
        <f>(C84*(1-POWER(1+O93,-C86)))/O93-C87</f>
        <v>0</v>
      </c>
      <c r="P94" s="252">
        <f>(C84*(1-POWER(1+P93,-C86)))/P93-C87</f>
        <v>0</v>
      </c>
      <c r="Q94" s="252">
        <f>(C84*(1-POWER(1+Q93,-C86)))/Q93-C87</f>
        <v>0</v>
      </c>
      <c r="R94" s="252">
        <f>(C84*(1-POWER(1+R93,-C86)))/R93-C87</f>
        <v>0</v>
      </c>
      <c r="S94" s="252">
        <f>(C84*(1-POWER(1+S93,-C86)))/S93-C87</f>
        <v>0</v>
      </c>
      <c r="T94" s="252">
        <f>(C84*(1-POWER(1+T93,-C86)))/T93-C87</f>
        <v>0</v>
      </c>
      <c r="U94" s="252">
        <f>(C84*(1-POWER(1+U93,-C86)))/U93-C87</f>
        <v>0</v>
      </c>
      <c r="V94" s="252">
        <f>(C84*(1-POWER(1+V93,-C86)))/V93-C87</f>
        <v>0</v>
      </c>
      <c r="W94" s="252">
        <f>(C84*(1-POWER(1+W93,-C86)))/W93-C87</f>
        <v>0</v>
      </c>
      <c r="X94" s="252">
        <f>(C84*(1-POWER(1+X93,-C86)))/X93-C87</f>
        <v>0</v>
      </c>
      <c r="Y94" s="252">
        <f>(C84*(1-POWER(1+Y93,-C86)))/Y93-C87</f>
        <v>0</v>
      </c>
      <c r="Z94" s="252">
        <f>(C84*(1-POWER(1+Z93,-C86)))/Z93-C87</f>
        <v>0</v>
      </c>
      <c r="AA94" s="252">
        <f>(C84*(1-POWER(1+AA93,-C86)))/AA93-C87</f>
        <v>0</v>
      </c>
      <c r="AB94" s="252">
        <f>(C84*(1-POWER(1+AB93,-C86)))/AB93-C87</f>
        <v>0</v>
      </c>
      <c r="AC94" s="252">
        <f>(C84*(1-POWER(1+AC93,-C86)))/AC93-C87</f>
        <v>0</v>
      </c>
      <c r="AD94" s="252">
        <f>(C84*(1-POWER(1+AD93,-C86)))/AD93-C87</f>
        <v>0</v>
      </c>
      <c r="AE94" s="252">
        <f>(C84*(1-POWER(1+AE93,-C86)))/AE93-C87</f>
        <v>0</v>
      </c>
    </row>
    <row r="95" spans="1:31" outlineLevel="1" x14ac:dyDescent="0.25">
      <c r="A95" s="251"/>
      <c r="B95" s="251"/>
      <c r="C95" s="252"/>
      <c r="D95" s="252"/>
      <c r="E95" s="252"/>
      <c r="F95" s="252"/>
      <c r="G95" s="252"/>
      <c r="H95" s="252"/>
      <c r="I95" s="33"/>
      <c r="J95" s="252"/>
      <c r="K95" s="252"/>
      <c r="L95" s="252"/>
      <c r="M95" s="252"/>
      <c r="N95" s="252"/>
      <c r="O95" s="252"/>
      <c r="P95" s="252"/>
      <c r="Q95" s="252"/>
      <c r="R95" s="252"/>
      <c r="S95" s="252"/>
      <c r="T95" s="252"/>
      <c r="U95" s="252"/>
      <c r="V95" s="252"/>
      <c r="W95" s="252"/>
      <c r="X95" s="252"/>
      <c r="Y95" s="252"/>
      <c r="Z95" s="252"/>
      <c r="AA95" s="252"/>
      <c r="AB95" s="252"/>
      <c r="AC95" s="252"/>
      <c r="AD95" s="252"/>
      <c r="AE95" s="252"/>
    </row>
    <row r="96" spans="1:31" outlineLevel="1" x14ac:dyDescent="0.25">
      <c r="A96" s="251"/>
      <c r="B96" s="251"/>
      <c r="C96" s="252"/>
      <c r="D96" s="252"/>
      <c r="E96" s="252"/>
      <c r="F96" s="252"/>
      <c r="G96" s="252"/>
      <c r="H96" s="252"/>
      <c r="I96" s="33"/>
      <c r="J96" s="252"/>
      <c r="K96" s="252"/>
      <c r="L96" s="252"/>
      <c r="M96" s="252"/>
      <c r="N96" s="252"/>
      <c r="O96" s="252"/>
      <c r="P96" s="252"/>
      <c r="Q96" s="252"/>
      <c r="R96" s="252"/>
      <c r="S96" s="252"/>
      <c r="T96" s="252"/>
      <c r="U96" s="252"/>
      <c r="V96" s="252"/>
      <c r="W96" s="252"/>
      <c r="X96" s="252"/>
      <c r="Y96" s="252"/>
      <c r="Z96" s="252"/>
      <c r="AA96" s="252"/>
      <c r="AB96" s="252"/>
      <c r="AC96" s="252"/>
      <c r="AD96" s="252"/>
      <c r="AE96" s="252"/>
    </row>
    <row r="97" spans="1:36" outlineLevel="1" x14ac:dyDescent="0.25">
      <c r="A97" s="251"/>
      <c r="B97" s="251"/>
      <c r="C97" s="252"/>
      <c r="D97" s="252"/>
      <c r="E97" s="252"/>
      <c r="F97" s="252"/>
      <c r="G97" s="252"/>
      <c r="H97" s="252"/>
      <c r="I97" s="33"/>
      <c r="J97" s="252"/>
      <c r="K97" s="252"/>
      <c r="L97" s="252"/>
      <c r="M97" s="252"/>
      <c r="N97" s="252"/>
      <c r="O97" s="252"/>
      <c r="P97" s="252"/>
      <c r="Q97" s="252"/>
      <c r="R97" s="252"/>
      <c r="S97" s="252"/>
      <c r="T97" s="252"/>
      <c r="U97" s="252"/>
      <c r="V97" s="252"/>
      <c r="W97" s="252"/>
      <c r="X97" s="252"/>
      <c r="Y97" s="252"/>
      <c r="Z97" s="252"/>
      <c r="AA97" s="252"/>
      <c r="AB97" s="252"/>
      <c r="AC97" s="252"/>
      <c r="AD97" s="252"/>
      <c r="AE97" s="252"/>
    </row>
    <row r="98" spans="1:36" outlineLevel="1" x14ac:dyDescent="0.25">
      <c r="A98" s="251"/>
      <c r="B98" s="251" t="s">
        <v>81</v>
      </c>
      <c r="C98" s="252"/>
      <c r="D98" s="252"/>
      <c r="E98" s="252"/>
      <c r="F98" s="252"/>
      <c r="G98" s="252"/>
      <c r="H98" s="252"/>
      <c r="I98" s="33"/>
      <c r="J98" s="252"/>
      <c r="K98" s="252"/>
      <c r="L98" s="252"/>
      <c r="M98" s="252"/>
      <c r="N98" s="252"/>
      <c r="O98" s="252"/>
      <c r="P98" s="252"/>
      <c r="Q98" s="252"/>
      <c r="R98" s="252"/>
      <c r="S98" s="252"/>
      <c r="T98" s="252"/>
      <c r="U98" s="252"/>
      <c r="V98" s="252"/>
      <c r="W98" s="252"/>
      <c r="X98" s="252"/>
      <c r="Y98" s="252"/>
      <c r="Z98" s="252"/>
      <c r="AA98" s="252"/>
      <c r="AB98" s="252"/>
      <c r="AC98" s="252"/>
      <c r="AD98" s="252"/>
      <c r="AE98" s="252"/>
    </row>
    <row r="99" spans="1:36" outlineLevel="1" x14ac:dyDescent="0.25">
      <c r="A99" s="251"/>
      <c r="B99" s="251"/>
      <c r="C99" s="252"/>
      <c r="D99" s="252"/>
      <c r="E99" s="252"/>
      <c r="F99" s="252"/>
      <c r="G99" s="252"/>
      <c r="H99" s="252"/>
      <c r="I99" s="33"/>
      <c r="J99" s="252"/>
      <c r="K99" s="252"/>
      <c r="L99" s="252"/>
      <c r="M99" s="252"/>
      <c r="N99" s="252"/>
      <c r="O99" s="252"/>
      <c r="P99" s="252"/>
      <c r="Q99" s="252"/>
      <c r="R99" s="252"/>
      <c r="S99" s="252"/>
      <c r="T99" s="252"/>
      <c r="U99" s="252"/>
      <c r="V99" s="252"/>
      <c r="W99" s="252"/>
      <c r="X99" s="252"/>
      <c r="Y99" s="252"/>
      <c r="Z99" s="252"/>
      <c r="AA99" s="252"/>
      <c r="AB99" s="252"/>
      <c r="AC99" s="252"/>
      <c r="AD99" s="252"/>
      <c r="AE99" s="252"/>
    </row>
    <row r="100" spans="1:36" outlineLevel="1" x14ac:dyDescent="0.25">
      <c r="A100" s="251"/>
      <c r="B100" s="251"/>
      <c r="C100" s="250" t="s">
        <v>82</v>
      </c>
      <c r="D100" s="250" t="s">
        <v>83</v>
      </c>
      <c r="E100" s="250" t="s">
        <v>84</v>
      </c>
      <c r="F100" s="252"/>
      <c r="G100" s="252"/>
      <c r="H100" s="252"/>
      <c r="I100" s="33"/>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row>
    <row r="101" spans="1:36" outlineLevel="1" x14ac:dyDescent="0.25">
      <c r="A101" s="251"/>
      <c r="B101" s="251" t="s">
        <v>64</v>
      </c>
      <c r="C101" s="49">
        <v>0</v>
      </c>
      <c r="D101" s="49">
        <v>0.85</v>
      </c>
      <c r="E101" s="252">
        <f>C101*D101</f>
        <v>0</v>
      </c>
      <c r="F101" s="252"/>
      <c r="G101" s="252"/>
      <c r="H101" s="252"/>
      <c r="I101" s="33"/>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row>
    <row r="102" spans="1:36" outlineLevel="1" x14ac:dyDescent="0.25">
      <c r="A102" s="251"/>
      <c r="B102" s="251"/>
      <c r="C102" s="250" t="s">
        <v>63</v>
      </c>
      <c r="D102" s="252"/>
      <c r="E102" s="250" t="s">
        <v>85</v>
      </c>
      <c r="F102" s="252"/>
      <c r="G102" s="252"/>
      <c r="H102" s="252"/>
      <c r="I102" s="33"/>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row>
    <row r="103" spans="1:36" outlineLevel="1" x14ac:dyDescent="0.25">
      <c r="A103" s="251"/>
      <c r="B103" s="251" t="s">
        <v>86</v>
      </c>
      <c r="C103" s="252">
        <f>C105+C106</f>
        <v>0</v>
      </c>
      <c r="D103" s="252"/>
      <c r="E103" s="252">
        <f>G105+G106</f>
        <v>0</v>
      </c>
      <c r="F103" s="252"/>
      <c r="G103" s="252"/>
      <c r="H103" s="252"/>
      <c r="I103" s="33"/>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row>
    <row r="104" spans="1:36" ht="13.8" outlineLevel="1" thickBot="1" x14ac:dyDescent="0.3">
      <c r="A104" s="251"/>
      <c r="B104" s="251" t="s">
        <v>87</v>
      </c>
      <c r="C104" s="250" t="s">
        <v>63</v>
      </c>
      <c r="D104" s="250" t="s">
        <v>88</v>
      </c>
      <c r="E104" s="250" t="s">
        <v>89</v>
      </c>
      <c r="F104" s="252"/>
      <c r="G104" s="250" t="s">
        <v>85</v>
      </c>
      <c r="H104" s="252"/>
      <c r="I104" s="33"/>
      <c r="J104" s="252"/>
      <c r="K104" s="252"/>
      <c r="L104" s="252"/>
      <c r="M104" s="252"/>
      <c r="N104" s="50"/>
      <c r="O104" s="51"/>
      <c r="P104" s="51"/>
      <c r="Q104" s="51"/>
      <c r="R104" s="51"/>
      <c r="S104" s="51"/>
      <c r="T104" s="51"/>
      <c r="U104" s="51"/>
      <c r="V104" s="51"/>
      <c r="W104" s="51"/>
      <c r="X104" s="51"/>
      <c r="Y104" s="51"/>
      <c r="Z104" s="51"/>
      <c r="AA104" s="51"/>
      <c r="AB104" s="51"/>
      <c r="AC104" s="51"/>
      <c r="AD104" s="51"/>
      <c r="AE104" s="51"/>
      <c r="AF104" s="51"/>
      <c r="AG104" s="51"/>
      <c r="AH104" s="51"/>
      <c r="AI104" s="51"/>
      <c r="AJ104" s="52"/>
    </row>
    <row r="105" spans="1:36" ht="22.8" outlineLevel="1" x14ac:dyDescent="0.4">
      <c r="A105" s="251"/>
      <c r="B105" s="251" t="s">
        <v>90</v>
      </c>
      <c r="C105" s="252">
        <v>0</v>
      </c>
      <c r="D105" s="252">
        <v>86</v>
      </c>
      <c r="E105" s="252">
        <v>6</v>
      </c>
      <c r="F105" s="252"/>
      <c r="G105" s="252">
        <f>C105*D105*E105</f>
        <v>0</v>
      </c>
      <c r="H105" s="252"/>
      <c r="I105" s="33"/>
      <c r="J105" s="252"/>
      <c r="K105" s="252"/>
      <c r="L105" s="252"/>
      <c r="M105" s="252"/>
      <c r="N105" s="53"/>
      <c r="O105" s="54"/>
      <c r="P105" s="54"/>
      <c r="Q105" s="54"/>
      <c r="R105" s="54"/>
      <c r="S105" s="54"/>
      <c r="T105" s="55"/>
      <c r="U105" s="6"/>
      <c r="V105" s="56" t="s">
        <v>167</v>
      </c>
      <c r="W105" s="29"/>
      <c r="X105" s="29"/>
      <c r="Y105" s="29"/>
      <c r="Z105" s="57" t="s">
        <v>168</v>
      </c>
      <c r="AA105" s="29"/>
      <c r="AB105" s="29"/>
      <c r="AC105" s="29"/>
      <c r="AD105" s="29"/>
      <c r="AE105" s="29"/>
      <c r="AF105" s="6"/>
      <c r="AG105" s="6"/>
      <c r="AH105" s="6"/>
      <c r="AI105" s="6"/>
      <c r="AJ105" s="58"/>
    </row>
    <row r="106" spans="1:36" outlineLevel="1" x14ac:dyDescent="0.25">
      <c r="A106" s="251"/>
      <c r="B106" s="251" t="s">
        <v>91</v>
      </c>
      <c r="C106" s="59">
        <v>0</v>
      </c>
      <c r="D106" s="49">
        <v>4.5</v>
      </c>
      <c r="E106" s="252">
        <v>6</v>
      </c>
      <c r="F106" s="252"/>
      <c r="G106" s="252">
        <f>C106*D106*E106</f>
        <v>0</v>
      </c>
      <c r="H106" s="252"/>
      <c r="I106" s="33"/>
      <c r="J106" s="252"/>
      <c r="K106" s="252"/>
      <c r="L106" s="252"/>
      <c r="M106" s="252"/>
      <c r="N106" s="60" t="s">
        <v>166</v>
      </c>
      <c r="O106" s="23"/>
      <c r="P106" s="23"/>
      <c r="Q106" s="23"/>
      <c r="R106" s="23"/>
      <c r="S106" s="6"/>
      <c r="T106" s="61"/>
      <c r="U106" s="62"/>
      <c r="V106" s="23"/>
      <c r="W106" s="6"/>
      <c r="X106" s="6"/>
      <c r="Y106" s="6"/>
      <c r="Z106" s="6"/>
      <c r="AA106" s="23"/>
      <c r="AB106" s="6"/>
      <c r="AC106" s="6"/>
      <c r="AD106" s="6"/>
      <c r="AE106" s="6"/>
      <c r="AF106" s="6"/>
      <c r="AG106" s="6"/>
      <c r="AH106" s="6"/>
      <c r="AI106" s="6"/>
      <c r="AJ106" s="58"/>
    </row>
    <row r="107" spans="1:36" ht="15.6" outlineLevel="1" x14ac:dyDescent="0.3">
      <c r="A107" s="251"/>
      <c r="B107" s="63" t="s">
        <v>92</v>
      </c>
      <c r="C107" s="252"/>
      <c r="D107" s="252" t="s">
        <v>93</v>
      </c>
      <c r="E107" s="49">
        <v>18.8</v>
      </c>
      <c r="F107" s="252" t="s">
        <v>94</v>
      </c>
      <c r="G107" s="252">
        <f>C107*E107</f>
        <v>0</v>
      </c>
      <c r="H107" s="252"/>
      <c r="I107" s="33"/>
      <c r="J107" s="252"/>
      <c r="K107" s="252"/>
      <c r="L107" s="252"/>
      <c r="M107" s="252"/>
      <c r="N107" s="64"/>
      <c r="O107" s="6"/>
      <c r="P107" s="6"/>
      <c r="Q107" s="6"/>
      <c r="R107" s="6"/>
      <c r="S107" s="6"/>
      <c r="T107" s="61"/>
      <c r="U107" s="6" t="s">
        <v>142</v>
      </c>
      <c r="V107" s="65" t="s">
        <v>170</v>
      </c>
      <c r="W107" s="65"/>
      <c r="X107" s="65"/>
      <c r="Y107" s="23"/>
      <c r="Z107" s="65"/>
      <c r="AA107" s="6"/>
      <c r="AB107" s="6"/>
      <c r="AC107" s="6"/>
      <c r="AD107" s="6"/>
      <c r="AE107" s="6"/>
      <c r="AF107" s="6"/>
      <c r="AG107" s="6"/>
      <c r="AH107" s="6"/>
      <c r="AI107" s="6"/>
      <c r="AJ107" s="58"/>
    </row>
    <row r="108" spans="1:36" ht="15.6" outlineLevel="1" x14ac:dyDescent="0.3">
      <c r="A108" s="251"/>
      <c r="B108" s="63" t="s">
        <v>95</v>
      </c>
      <c r="C108" s="252"/>
      <c r="D108" s="252"/>
      <c r="E108" s="252"/>
      <c r="F108" s="252"/>
      <c r="G108" s="252">
        <v>0</v>
      </c>
      <c r="H108" s="252"/>
      <c r="I108" s="66" t="s">
        <v>96</v>
      </c>
      <c r="J108" s="252"/>
      <c r="K108" s="252"/>
      <c r="L108" s="252"/>
      <c r="M108" s="252"/>
      <c r="N108" s="60" t="s">
        <v>169</v>
      </c>
      <c r="O108" s="23"/>
      <c r="P108" s="23"/>
      <c r="Q108" s="6"/>
      <c r="R108" s="23"/>
      <c r="S108" s="6"/>
      <c r="T108" s="61"/>
      <c r="U108" s="6"/>
      <c r="V108" s="65" t="s">
        <v>171</v>
      </c>
      <c r="W108" s="65" t="s">
        <v>436</v>
      </c>
      <c r="X108" s="65"/>
      <c r="Y108" s="6"/>
      <c r="Z108" s="65"/>
      <c r="AA108" s="6"/>
      <c r="AB108" s="6"/>
      <c r="AC108" s="6"/>
      <c r="AD108" s="6"/>
      <c r="AE108" s="6"/>
      <c r="AF108" s="6"/>
      <c r="AG108" s="6"/>
      <c r="AH108" s="6"/>
      <c r="AI108" s="6"/>
      <c r="AJ108" s="58"/>
    </row>
    <row r="109" spans="1:36" ht="16.2" outlineLevel="1" thickBot="1" x14ac:dyDescent="0.35">
      <c r="A109" s="67"/>
      <c r="B109" s="251" t="s">
        <v>97</v>
      </c>
      <c r="C109" s="252"/>
      <c r="D109" s="252"/>
      <c r="E109" s="252">
        <f>E101+E103+G107+G108</f>
        <v>0</v>
      </c>
      <c r="F109" s="252"/>
      <c r="G109" s="252"/>
      <c r="H109" s="252"/>
      <c r="I109" s="33"/>
      <c r="J109" s="252"/>
      <c r="K109" s="252"/>
      <c r="L109" s="252"/>
      <c r="M109" s="252"/>
      <c r="N109" s="60" t="s">
        <v>171</v>
      </c>
      <c r="O109" s="6"/>
      <c r="P109" s="6"/>
      <c r="Q109" s="6"/>
      <c r="R109" s="6"/>
      <c r="S109" s="6"/>
      <c r="T109" s="61"/>
      <c r="U109" s="6"/>
      <c r="V109" s="68" t="s">
        <v>172</v>
      </c>
      <c r="W109" s="68">
        <v>0</v>
      </c>
      <c r="X109" s="68"/>
      <c r="Y109" s="69"/>
      <c r="Z109" s="68"/>
      <c r="AA109" s="69"/>
      <c r="AB109" s="69"/>
      <c r="AC109" s="69"/>
      <c r="AD109" s="69"/>
      <c r="AE109" s="69"/>
      <c r="AF109" s="6"/>
      <c r="AG109" s="6"/>
      <c r="AH109" s="6"/>
      <c r="AI109" s="6"/>
      <c r="AJ109" s="58"/>
    </row>
    <row r="110" spans="1:36" outlineLevel="1" x14ac:dyDescent="0.25">
      <c r="A110" s="251"/>
      <c r="B110" s="251"/>
      <c r="C110" s="252"/>
      <c r="D110" s="252"/>
      <c r="E110" s="252"/>
      <c r="F110" s="252"/>
      <c r="G110" s="252"/>
      <c r="H110" s="252"/>
      <c r="I110" s="33"/>
      <c r="J110" s="252"/>
      <c r="K110" s="252"/>
      <c r="L110" s="252"/>
      <c r="M110" s="252"/>
      <c r="N110" s="60" t="s">
        <v>172</v>
      </c>
      <c r="O110" s="6" t="s">
        <v>436</v>
      </c>
      <c r="P110" s="249" t="s">
        <v>173</v>
      </c>
      <c r="Q110" s="249" t="s">
        <v>174</v>
      </c>
      <c r="R110" s="6" t="s">
        <v>175</v>
      </c>
      <c r="S110" s="6"/>
      <c r="T110" s="70">
        <v>1750</v>
      </c>
      <c r="U110" s="6"/>
      <c r="V110" s="6" t="s">
        <v>178</v>
      </c>
      <c r="W110" s="6"/>
      <c r="X110" s="6"/>
      <c r="Y110" s="6"/>
      <c r="Z110" s="6" t="s">
        <v>179</v>
      </c>
      <c r="AA110" s="6" t="s">
        <v>180</v>
      </c>
      <c r="AB110" s="71">
        <v>0</v>
      </c>
      <c r="AC110" s="6"/>
      <c r="AD110" s="6"/>
      <c r="AE110" s="6"/>
      <c r="AF110" s="6"/>
      <c r="AG110" s="6"/>
      <c r="AH110" s="6"/>
      <c r="AI110" s="6"/>
      <c r="AJ110" s="58"/>
    </row>
    <row r="111" spans="1:36" ht="18" outlineLevel="1" x14ac:dyDescent="0.35">
      <c r="A111" s="44" t="s">
        <v>305</v>
      </c>
      <c r="B111" s="45" t="s">
        <v>370</v>
      </c>
      <c r="C111" s="252"/>
      <c r="D111" s="252"/>
      <c r="E111" s="252"/>
      <c r="F111" s="252"/>
      <c r="G111" s="252"/>
      <c r="H111" s="252"/>
      <c r="I111" s="33"/>
      <c r="J111" s="252"/>
      <c r="K111" s="252"/>
      <c r="L111" s="252"/>
      <c r="M111" s="252"/>
      <c r="N111" s="60" t="s">
        <v>176</v>
      </c>
      <c r="O111" s="6"/>
      <c r="P111" s="24">
        <f>AB111</f>
        <v>7000</v>
      </c>
      <c r="Q111" s="25">
        <f>AB110</f>
        <v>0</v>
      </c>
      <c r="R111" s="6" t="s">
        <v>177</v>
      </c>
      <c r="S111" s="25">
        <f>P111/T110</f>
        <v>4</v>
      </c>
      <c r="T111" s="61"/>
      <c r="U111" s="6"/>
      <c r="V111" s="6" t="s">
        <v>182</v>
      </c>
      <c r="W111" s="6"/>
      <c r="X111" s="6"/>
      <c r="Y111" s="6"/>
      <c r="Z111" s="6" t="s">
        <v>183</v>
      </c>
      <c r="AA111" s="6" t="s">
        <v>184</v>
      </c>
      <c r="AB111" s="71">
        <v>7000</v>
      </c>
      <c r="AC111" s="6" t="s">
        <v>185</v>
      </c>
      <c r="AD111" s="72">
        <v>-18</v>
      </c>
      <c r="AE111" s="6"/>
      <c r="AF111" s="6"/>
      <c r="AG111" s="6"/>
      <c r="AH111" s="6"/>
      <c r="AI111" s="6"/>
      <c r="AJ111" s="58"/>
    </row>
    <row r="112" spans="1:36" outlineLevel="1" x14ac:dyDescent="0.25">
      <c r="A112" s="251"/>
      <c r="B112" s="240" t="s">
        <v>382</v>
      </c>
      <c r="C112" s="252"/>
      <c r="D112" s="252"/>
      <c r="E112" s="252"/>
      <c r="F112" s="252"/>
      <c r="G112" s="252"/>
      <c r="H112" s="252"/>
      <c r="I112" s="33"/>
      <c r="J112" s="252"/>
      <c r="K112" s="252"/>
      <c r="L112" s="252"/>
      <c r="M112" s="252"/>
      <c r="N112" s="60" t="s">
        <v>181</v>
      </c>
      <c r="O112" s="6"/>
      <c r="P112" s="23"/>
      <c r="Q112" s="6"/>
      <c r="R112" s="6"/>
      <c r="S112" s="6"/>
      <c r="T112" s="61"/>
      <c r="U112" s="6"/>
      <c r="V112" s="6" t="s">
        <v>188</v>
      </c>
      <c r="W112" s="6"/>
      <c r="X112" s="6"/>
      <c r="Y112" s="6"/>
      <c r="Z112" s="6"/>
      <c r="AA112" s="6" t="s">
        <v>187</v>
      </c>
      <c r="AB112" s="71">
        <v>75</v>
      </c>
      <c r="AC112" s="6" t="s">
        <v>189</v>
      </c>
      <c r="AD112" s="72">
        <v>22</v>
      </c>
      <c r="AE112" s="6"/>
      <c r="AF112" s="6"/>
      <c r="AG112" s="6"/>
      <c r="AH112" s="6"/>
      <c r="AI112" s="6"/>
      <c r="AJ112" s="58"/>
    </row>
    <row r="113" spans="1:36" ht="14.4" outlineLevel="1" x14ac:dyDescent="0.25">
      <c r="A113" s="73"/>
      <c r="B113" s="240" t="s">
        <v>380</v>
      </c>
      <c r="C113" s="141"/>
      <c r="D113" s="238"/>
      <c r="E113" s="239" t="s">
        <v>180</v>
      </c>
      <c r="F113" s="239" t="s">
        <v>381</v>
      </c>
      <c r="G113" s="252"/>
      <c r="H113" s="252"/>
      <c r="I113" s="33"/>
      <c r="J113" s="252"/>
      <c r="K113" s="252"/>
      <c r="L113" s="252"/>
      <c r="M113" s="252"/>
      <c r="N113" s="60" t="s">
        <v>186</v>
      </c>
      <c r="O113" s="6"/>
      <c r="P113" s="75" t="s">
        <v>187</v>
      </c>
      <c r="Q113" s="5">
        <f>AB112</f>
        <v>75</v>
      </c>
      <c r="R113" s="6"/>
      <c r="S113" s="23"/>
      <c r="T113" s="61"/>
      <c r="U113" s="6"/>
      <c r="V113" s="6" t="s">
        <v>193</v>
      </c>
      <c r="W113" s="6"/>
      <c r="X113" s="6"/>
      <c r="Y113" s="72">
        <v>0</v>
      </c>
      <c r="Z113" s="76">
        <v>0.8</v>
      </c>
      <c r="AA113" s="6" t="s">
        <v>194</v>
      </c>
      <c r="AB113" s="77">
        <f>Y113*Z113</f>
        <v>0</v>
      </c>
      <c r="AC113" s="6" t="s">
        <v>195</v>
      </c>
      <c r="AD113" s="72">
        <v>25</v>
      </c>
      <c r="AE113" s="6"/>
      <c r="AF113" s="6"/>
      <c r="AG113" s="6"/>
      <c r="AH113" s="6"/>
      <c r="AI113" s="6"/>
      <c r="AJ113" s="58"/>
    </row>
    <row r="114" spans="1:36" outlineLevel="1" x14ac:dyDescent="0.25">
      <c r="A114" s="251"/>
      <c r="B114" s="247" t="s">
        <v>366</v>
      </c>
      <c r="C114" s="248"/>
      <c r="D114" s="176"/>
      <c r="E114" s="241">
        <v>5100</v>
      </c>
      <c r="F114" s="241">
        <f>E114/3600</f>
        <v>1.4166666666666667</v>
      </c>
      <c r="G114" s="252"/>
      <c r="H114" s="252"/>
      <c r="I114" s="33"/>
      <c r="J114" s="252"/>
      <c r="K114" s="252"/>
      <c r="L114" s="252"/>
      <c r="M114" s="252"/>
      <c r="N114" s="60" t="s">
        <v>190</v>
      </c>
      <c r="O114" s="79" t="s">
        <v>191</v>
      </c>
      <c r="P114" s="6" t="s">
        <v>192</v>
      </c>
      <c r="Q114" s="80">
        <f>AB115</f>
        <v>8</v>
      </c>
      <c r="R114" s="6"/>
      <c r="S114" s="6"/>
      <c r="T114" s="61"/>
      <c r="U114" s="6"/>
      <c r="V114" s="6" t="s">
        <v>197</v>
      </c>
      <c r="W114" s="6"/>
      <c r="X114" s="6"/>
      <c r="Y114" s="72">
        <v>2</v>
      </c>
      <c r="Z114" s="76">
        <v>0.8</v>
      </c>
      <c r="AA114" s="6" t="s">
        <v>198</v>
      </c>
      <c r="AB114" s="77">
        <f>Y114*Z114</f>
        <v>1.6</v>
      </c>
      <c r="AC114" s="6" t="s">
        <v>199</v>
      </c>
      <c r="AD114" s="72">
        <v>1</v>
      </c>
      <c r="AE114" s="6"/>
      <c r="AF114" s="6"/>
      <c r="AG114" s="6"/>
      <c r="AH114" s="6"/>
      <c r="AI114" s="6"/>
      <c r="AJ114" s="58"/>
    </row>
    <row r="115" spans="1:36" ht="13.8" outlineLevel="1" thickBot="1" x14ac:dyDescent="0.3">
      <c r="A115" s="251"/>
      <c r="B115" s="247" t="s">
        <v>367</v>
      </c>
      <c r="C115" s="248"/>
      <c r="D115" s="248"/>
      <c r="E115" s="241">
        <v>7600</v>
      </c>
      <c r="F115" s="241">
        <f>E115/3600</f>
        <v>2.1111111111111112</v>
      </c>
      <c r="G115" s="252"/>
      <c r="H115" s="252"/>
      <c r="I115" s="33"/>
      <c r="J115" s="252"/>
      <c r="K115" s="252"/>
      <c r="L115" s="252"/>
      <c r="M115" s="252"/>
      <c r="N115" s="64"/>
      <c r="O115" s="79" t="s">
        <v>196</v>
      </c>
      <c r="P115" s="6" t="s">
        <v>192</v>
      </c>
      <c r="Q115" s="81">
        <f>AB116</f>
        <v>0</v>
      </c>
      <c r="R115" s="6"/>
      <c r="S115" s="249"/>
      <c r="T115" s="61"/>
      <c r="U115" s="6"/>
      <c r="V115" s="6" t="s">
        <v>202</v>
      </c>
      <c r="W115" s="6"/>
      <c r="X115" s="6"/>
      <c r="Y115" s="6"/>
      <c r="Z115" s="6"/>
      <c r="AA115" s="6"/>
      <c r="AB115" s="82">
        <v>8</v>
      </c>
      <c r="AC115" s="6"/>
      <c r="AD115" s="6"/>
      <c r="AE115" s="6"/>
      <c r="AF115" s="6"/>
      <c r="AG115" s="6"/>
      <c r="AH115" s="6"/>
      <c r="AI115" s="6"/>
      <c r="AJ115" s="58"/>
    </row>
    <row r="116" spans="1:36" ht="15.75" customHeight="1" outlineLevel="1" x14ac:dyDescent="0.4">
      <c r="A116" s="251"/>
      <c r="B116" s="247" t="s">
        <v>368</v>
      </c>
      <c r="C116" s="248"/>
      <c r="D116" s="248"/>
      <c r="E116" s="241">
        <v>9100</v>
      </c>
      <c r="F116" s="241">
        <f>E116/3600</f>
        <v>2.5277777777777777</v>
      </c>
      <c r="G116" s="252"/>
      <c r="H116" s="252"/>
      <c r="I116" s="33"/>
      <c r="J116" s="252"/>
      <c r="K116" s="252"/>
      <c r="L116" s="252"/>
      <c r="M116" s="252"/>
      <c r="N116" s="64"/>
      <c r="O116" s="6"/>
      <c r="P116" s="6"/>
      <c r="Q116" s="6"/>
      <c r="R116" s="6"/>
      <c r="S116" s="6" t="s">
        <v>200</v>
      </c>
      <c r="T116" s="61" t="s">
        <v>201</v>
      </c>
      <c r="U116" s="6"/>
      <c r="V116" s="6" t="s">
        <v>205</v>
      </c>
      <c r="W116" s="6"/>
      <c r="X116" s="6"/>
      <c r="Y116" s="6"/>
      <c r="Z116" s="6"/>
      <c r="AA116" s="6"/>
      <c r="AB116" s="82">
        <v>0</v>
      </c>
      <c r="AC116" s="6"/>
      <c r="AD116" s="6"/>
      <c r="AE116" s="6"/>
      <c r="AF116" s="6"/>
      <c r="AG116" s="1402" t="s">
        <v>206</v>
      </c>
      <c r="AH116" s="1403"/>
      <c r="AI116" s="1403"/>
      <c r="AJ116" s="1404"/>
    </row>
    <row r="117" spans="1:36" outlineLevel="1" x14ac:dyDescent="0.25">
      <c r="A117" s="251"/>
      <c r="B117" s="247" t="s">
        <v>369</v>
      </c>
      <c r="C117" s="248"/>
      <c r="D117" s="248"/>
      <c r="E117" s="241">
        <v>11000</v>
      </c>
      <c r="F117" s="241">
        <f>E117/3600</f>
        <v>3.0555555555555554</v>
      </c>
      <c r="G117" s="252"/>
      <c r="H117" s="252"/>
      <c r="I117" s="33"/>
      <c r="J117" s="252"/>
      <c r="K117" s="252"/>
      <c r="L117" s="252"/>
      <c r="M117" s="252"/>
      <c r="N117" s="60" t="s">
        <v>203</v>
      </c>
      <c r="O117" s="6"/>
      <c r="P117" s="6"/>
      <c r="Q117" s="6"/>
      <c r="R117" s="6"/>
      <c r="S117" s="249" t="s">
        <v>204</v>
      </c>
      <c r="T117" s="83" t="s">
        <v>204</v>
      </c>
      <c r="U117" s="6"/>
      <c r="V117" s="6"/>
      <c r="W117" s="6"/>
      <c r="X117" s="6"/>
      <c r="Y117" s="6"/>
      <c r="Z117" s="6"/>
      <c r="AA117" s="6"/>
      <c r="AB117" s="6"/>
      <c r="AC117" s="6"/>
      <c r="AD117" s="6"/>
      <c r="AE117" s="6"/>
      <c r="AF117" s="6"/>
      <c r="AG117" s="84"/>
      <c r="AH117" s="85"/>
      <c r="AI117" s="6" t="s">
        <v>209</v>
      </c>
      <c r="AJ117" s="58"/>
    </row>
    <row r="118" spans="1:36" outlineLevel="1" x14ac:dyDescent="0.25">
      <c r="A118" s="251"/>
      <c r="B118" s="251"/>
      <c r="C118" s="252"/>
      <c r="D118" s="252"/>
      <c r="E118" s="252"/>
      <c r="F118" s="252"/>
      <c r="G118" s="252"/>
      <c r="H118" s="252"/>
      <c r="I118" s="33"/>
      <c r="J118" s="252"/>
      <c r="K118" s="252"/>
      <c r="L118" s="252"/>
      <c r="M118" s="252"/>
      <c r="N118" s="60" t="s">
        <v>207</v>
      </c>
      <c r="O118" s="6"/>
      <c r="P118" s="6"/>
      <c r="Q118" s="23" t="s">
        <v>208</v>
      </c>
      <c r="R118" s="86">
        <f>O150</f>
        <v>24654.420000000006</v>
      </c>
      <c r="S118" s="25">
        <f>R118/T$110</f>
        <v>14.088240000000003</v>
      </c>
      <c r="T118" s="70">
        <v>35</v>
      </c>
      <c r="U118" s="6"/>
      <c r="V118" s="6" t="s">
        <v>211</v>
      </c>
      <c r="W118" s="6" t="s">
        <v>212</v>
      </c>
      <c r="X118" s="1405" t="s">
        <v>190</v>
      </c>
      <c r="Y118" s="1405"/>
      <c r="Z118" s="6" t="s">
        <v>213</v>
      </c>
      <c r="AA118" s="249" t="s">
        <v>214</v>
      </c>
      <c r="AB118" s="6" t="s">
        <v>215</v>
      </c>
      <c r="AC118" s="249" t="s">
        <v>216</v>
      </c>
      <c r="AD118" s="6" t="s">
        <v>217</v>
      </c>
      <c r="AE118" s="249" t="s">
        <v>218</v>
      </c>
      <c r="AF118" s="6"/>
      <c r="AG118" s="84" t="s">
        <v>219</v>
      </c>
      <c r="AH118" s="87" t="s">
        <v>219</v>
      </c>
      <c r="AI118" s="88" t="s">
        <v>220</v>
      </c>
      <c r="AJ118" s="89"/>
    </row>
    <row r="119" spans="1:36" outlineLevel="1" x14ac:dyDescent="0.25">
      <c r="A119" s="251"/>
      <c r="B119" s="252"/>
      <c r="C119" s="252"/>
      <c r="D119" s="20"/>
      <c r="E119" s="6"/>
      <c r="F119" s="6"/>
      <c r="G119" s="252"/>
      <c r="H119" s="252"/>
      <c r="I119" s="33"/>
      <c r="J119" s="252"/>
      <c r="K119" s="252"/>
      <c r="L119" s="252"/>
      <c r="M119" s="252"/>
      <c r="N119" s="60" t="s">
        <v>210</v>
      </c>
      <c r="O119" s="6"/>
      <c r="P119" s="6"/>
      <c r="Q119" s="6" t="s">
        <v>208</v>
      </c>
      <c r="R119" s="86">
        <f>P150</f>
        <v>2918.4</v>
      </c>
      <c r="S119" s="25">
        <f>R119/T$110</f>
        <v>1.6676571428571429</v>
      </c>
      <c r="T119" s="70">
        <v>21</v>
      </c>
      <c r="U119" s="6"/>
      <c r="V119" s="6"/>
      <c r="W119" s="6"/>
      <c r="X119" s="6" t="s">
        <v>223</v>
      </c>
      <c r="Y119" s="6" t="s">
        <v>224</v>
      </c>
      <c r="Z119" s="6" t="s">
        <v>225</v>
      </c>
      <c r="AA119" s="249" t="s">
        <v>226</v>
      </c>
      <c r="AB119" s="6" t="s">
        <v>227</v>
      </c>
      <c r="AC119" s="249" t="s">
        <v>228</v>
      </c>
      <c r="AD119" s="6" t="s">
        <v>229</v>
      </c>
      <c r="AE119" s="249" t="s">
        <v>230</v>
      </c>
      <c r="AF119" s="6"/>
      <c r="AG119" s="84" t="s">
        <v>231</v>
      </c>
      <c r="AH119" s="87" t="s">
        <v>231</v>
      </c>
      <c r="AI119" s="87" t="s">
        <v>212</v>
      </c>
      <c r="AJ119" s="58" t="s">
        <v>232</v>
      </c>
    </row>
    <row r="120" spans="1:36" outlineLevel="1" x14ac:dyDescent="0.25">
      <c r="A120" s="251"/>
      <c r="B120" s="252"/>
      <c r="C120" s="252"/>
      <c r="D120" s="20"/>
      <c r="E120" s="6"/>
      <c r="F120" s="6"/>
      <c r="G120" s="252"/>
      <c r="H120" s="192"/>
      <c r="I120" s="33"/>
      <c r="J120" s="252"/>
      <c r="K120" s="252"/>
      <c r="L120" s="252"/>
      <c r="M120" s="252"/>
      <c r="N120" s="60" t="s">
        <v>221</v>
      </c>
      <c r="O120" s="6"/>
      <c r="P120" s="6"/>
      <c r="Q120" s="6" t="s">
        <v>222</v>
      </c>
      <c r="R120" s="91">
        <f>AA139</f>
        <v>28.56</v>
      </c>
      <c r="S120" s="25">
        <f>R120/T$110*1000</f>
        <v>16.319999999999997</v>
      </c>
      <c r="T120" s="70"/>
      <c r="U120" s="6"/>
      <c r="V120" s="6"/>
      <c r="W120" s="6"/>
      <c r="X120" s="249" t="s">
        <v>233</v>
      </c>
      <c r="Y120" s="249"/>
      <c r="Z120" s="249" t="s">
        <v>234</v>
      </c>
      <c r="AA120" s="249" t="s">
        <v>234</v>
      </c>
      <c r="AB120" s="249" t="s">
        <v>234</v>
      </c>
      <c r="AC120" s="249" t="s">
        <v>180</v>
      </c>
      <c r="AD120" s="249" t="s">
        <v>235</v>
      </c>
      <c r="AE120" s="249" t="s">
        <v>234</v>
      </c>
      <c r="AF120" s="6"/>
      <c r="AG120" s="62" t="s">
        <v>236</v>
      </c>
      <c r="AH120" s="92" t="s">
        <v>237</v>
      </c>
      <c r="AI120" s="92"/>
      <c r="AJ120" s="89"/>
    </row>
    <row r="121" spans="1:36" outlineLevel="1" x14ac:dyDescent="0.25">
      <c r="A121" s="251"/>
      <c r="B121" s="192"/>
      <c r="C121" s="252"/>
      <c r="D121" s="252"/>
      <c r="E121" s="273"/>
      <c r="F121" s="274"/>
      <c r="G121" s="252"/>
      <c r="H121" s="252"/>
      <c r="I121" s="33"/>
      <c r="J121" s="252"/>
      <c r="K121" s="252"/>
      <c r="L121" s="252"/>
      <c r="M121" s="252"/>
      <c r="N121" s="64"/>
      <c r="O121" s="6"/>
      <c r="P121" s="6"/>
      <c r="Q121" s="6"/>
      <c r="R121" s="6"/>
      <c r="S121" s="6"/>
      <c r="T121" s="61"/>
      <c r="U121" s="6"/>
      <c r="V121" s="6"/>
      <c r="W121" s="6"/>
      <c r="X121" s="6"/>
      <c r="Y121" s="6"/>
      <c r="Z121" s="6"/>
      <c r="AA121" s="6"/>
      <c r="AB121" s="6" t="s">
        <v>238</v>
      </c>
      <c r="AC121" s="6"/>
      <c r="AD121" s="6"/>
      <c r="AE121" s="6"/>
      <c r="AF121" s="6"/>
      <c r="AG121" s="84"/>
      <c r="AH121" s="87"/>
      <c r="AI121" s="85"/>
      <c r="AJ121" s="58"/>
    </row>
    <row r="122" spans="1:36" outlineLevel="1" x14ac:dyDescent="0.25">
      <c r="A122" s="251"/>
      <c r="B122" s="266" t="s">
        <v>388</v>
      </c>
      <c r="C122" s="1397" t="s">
        <v>389</v>
      </c>
      <c r="D122" s="1397"/>
      <c r="E122" s="266" t="s">
        <v>62</v>
      </c>
      <c r="F122" s="275"/>
      <c r="G122" s="252"/>
      <c r="H122" s="141"/>
      <c r="I122" s="33"/>
      <c r="J122" s="252"/>
      <c r="K122" s="252"/>
      <c r="L122" s="252"/>
      <c r="M122" s="252"/>
      <c r="N122" s="64"/>
      <c r="O122" s="6"/>
      <c r="P122" s="6"/>
      <c r="Q122" s="6"/>
      <c r="R122" s="6"/>
      <c r="S122" s="6"/>
      <c r="T122" s="61"/>
      <c r="U122" s="6"/>
      <c r="V122" s="6" t="s">
        <v>239</v>
      </c>
      <c r="W122" s="93">
        <v>23</v>
      </c>
      <c r="X122" s="6">
        <f t="shared" ref="X122:X133" si="0">$AB$115</f>
        <v>8</v>
      </c>
      <c r="Y122" s="6">
        <f>$AB$116</f>
        <v>0</v>
      </c>
      <c r="Z122" s="94">
        <f>(AB$112/100)*(AD$112-AB122)+AB122+$AD$114</f>
        <v>16.975000000000001</v>
      </c>
      <c r="AA122" s="6">
        <f>$AD$113</f>
        <v>25</v>
      </c>
      <c r="AB122" s="95">
        <v>-2.1</v>
      </c>
      <c r="AC122" s="96">
        <f t="shared" ref="AC122:AC133" si="1">(W122*X122*AB$111)+(W122*Y122*$AB$110)</f>
        <v>1288000</v>
      </c>
      <c r="AD122" s="97">
        <f t="shared" ref="AD122:AD133" si="2">0.00034*AC122</f>
        <v>437.92</v>
      </c>
      <c r="AE122" s="6">
        <f t="shared" ref="AE122:AE133" si="3">AA122-Z122</f>
        <v>8.0249999999999986</v>
      </c>
      <c r="AF122" s="6"/>
      <c r="AG122" s="98">
        <v>31</v>
      </c>
      <c r="AH122" s="93">
        <v>23</v>
      </c>
      <c r="AI122" s="93">
        <v>-7.5</v>
      </c>
      <c r="AJ122" s="99">
        <v>-3.8</v>
      </c>
    </row>
    <row r="123" spans="1:36" ht="14.4" outlineLevel="1" x14ac:dyDescent="0.25">
      <c r="A123" s="73"/>
      <c r="B123" s="266">
        <f>E115</f>
        <v>7600</v>
      </c>
      <c r="C123" s="282"/>
      <c r="D123" s="282"/>
      <c r="E123" s="266">
        <v>0</v>
      </c>
      <c r="F123" s="282" t="s">
        <v>395</v>
      </c>
      <c r="G123" s="252"/>
      <c r="H123" s="252"/>
      <c r="I123" s="33"/>
      <c r="J123" s="252"/>
      <c r="K123" s="252"/>
      <c r="L123" s="252"/>
      <c r="M123" s="252"/>
      <c r="N123" s="64"/>
      <c r="O123" s="6"/>
      <c r="P123" s="6"/>
      <c r="Q123" s="6"/>
      <c r="R123" s="6"/>
      <c r="S123" s="6"/>
      <c r="T123" s="61"/>
      <c r="U123" s="249"/>
      <c r="V123" s="6" t="s">
        <v>241</v>
      </c>
      <c r="W123" s="93">
        <v>20</v>
      </c>
      <c r="X123" s="6">
        <f t="shared" si="0"/>
        <v>8</v>
      </c>
      <c r="Y123" s="6">
        <f>$AB$116</f>
        <v>0</v>
      </c>
      <c r="Z123" s="94">
        <f>(AB$112/100)*(AD$112-AB123)+AB123+$AD$114</f>
        <v>16.899999999999999</v>
      </c>
      <c r="AA123" s="6">
        <f>$AD$113</f>
        <v>25</v>
      </c>
      <c r="AB123" s="95">
        <v>-2.4</v>
      </c>
      <c r="AC123" s="96">
        <f t="shared" si="1"/>
        <v>1120000</v>
      </c>
      <c r="AD123" s="97">
        <f t="shared" si="2"/>
        <v>380.8</v>
      </c>
      <c r="AE123" s="6">
        <f t="shared" si="3"/>
        <v>8.1000000000000014</v>
      </c>
      <c r="AF123" s="6"/>
      <c r="AG123" s="98">
        <v>28</v>
      </c>
      <c r="AH123" s="93">
        <v>20</v>
      </c>
      <c r="AI123" s="93">
        <v>-6.5</v>
      </c>
      <c r="AJ123" s="99">
        <v>-3.3</v>
      </c>
    </row>
    <row r="124" spans="1:36" outlineLevel="1" x14ac:dyDescent="0.25">
      <c r="A124" s="251"/>
      <c r="B124" s="20"/>
      <c r="C124" s="181"/>
      <c r="D124" s="252"/>
      <c r="E124" s="276"/>
      <c r="F124" s="282" t="s">
        <v>396</v>
      </c>
      <c r="G124" s="252"/>
      <c r="H124" s="252"/>
      <c r="I124" s="33"/>
      <c r="J124" s="252"/>
      <c r="K124" s="252"/>
      <c r="L124" s="252"/>
      <c r="M124" s="252"/>
      <c r="N124" s="60" t="s">
        <v>240</v>
      </c>
      <c r="O124" s="6"/>
      <c r="P124" s="6"/>
      <c r="Q124" s="23">
        <v>0.7</v>
      </c>
      <c r="R124" s="6"/>
      <c r="S124" s="6"/>
      <c r="T124" s="61"/>
      <c r="U124" s="249"/>
      <c r="V124" s="6" t="s">
        <v>243</v>
      </c>
      <c r="W124" s="93">
        <v>23</v>
      </c>
      <c r="X124" s="6">
        <f t="shared" si="0"/>
        <v>8</v>
      </c>
      <c r="Y124" s="6">
        <f>$AB$116</f>
        <v>0</v>
      </c>
      <c r="Z124" s="94">
        <f>(AB$112/100)*(AD$112-AB124)+AB124+$AD$114</f>
        <v>17.7</v>
      </c>
      <c r="AA124" s="6">
        <f>$AD$113</f>
        <v>25</v>
      </c>
      <c r="AB124" s="95">
        <v>0.8</v>
      </c>
      <c r="AC124" s="96">
        <f t="shared" si="1"/>
        <v>1288000</v>
      </c>
      <c r="AD124" s="97">
        <f t="shared" si="2"/>
        <v>437.92</v>
      </c>
      <c r="AE124" s="6">
        <f t="shared" si="3"/>
        <v>7.3000000000000007</v>
      </c>
      <c r="AF124" s="6"/>
      <c r="AG124" s="98">
        <v>31</v>
      </c>
      <c r="AH124" s="93">
        <v>23</v>
      </c>
      <c r="AI124" s="93">
        <v>-1.2</v>
      </c>
      <c r="AJ124" s="99">
        <v>1.2</v>
      </c>
    </row>
    <row r="125" spans="1:36" outlineLevel="1" x14ac:dyDescent="0.25">
      <c r="A125" s="251"/>
      <c r="B125" s="20"/>
      <c r="C125" s="181"/>
      <c r="D125" s="252"/>
      <c r="E125" s="276"/>
      <c r="F125" s="277"/>
      <c r="G125" s="252"/>
      <c r="H125" s="252"/>
      <c r="I125" s="33"/>
      <c r="J125" s="252"/>
      <c r="K125" s="252"/>
      <c r="L125" s="252"/>
      <c r="M125" s="252"/>
      <c r="N125" s="60" t="s">
        <v>242</v>
      </c>
      <c r="O125" s="6"/>
      <c r="P125" s="6"/>
      <c r="Q125" s="23">
        <v>0.7</v>
      </c>
      <c r="R125" s="6"/>
      <c r="S125" s="6"/>
      <c r="T125" s="61"/>
      <c r="U125" s="249"/>
      <c r="V125" s="6" t="s">
        <v>244</v>
      </c>
      <c r="W125" s="93">
        <v>22</v>
      </c>
      <c r="X125" s="6">
        <f t="shared" si="0"/>
        <v>8</v>
      </c>
      <c r="Y125" s="6">
        <f>$AB$116</f>
        <v>0</v>
      </c>
      <c r="Z125" s="94">
        <f>(AB$112/100)*(AD$112-AB125)+AB125+$AD$114</f>
        <v>18.675000000000001</v>
      </c>
      <c r="AA125" s="6">
        <f>$AD$113</f>
        <v>25</v>
      </c>
      <c r="AB125" s="95">
        <v>4.7</v>
      </c>
      <c r="AC125" s="96">
        <f t="shared" si="1"/>
        <v>1232000</v>
      </c>
      <c r="AD125" s="97">
        <f t="shared" si="2"/>
        <v>418.88000000000005</v>
      </c>
      <c r="AE125" s="6">
        <f t="shared" si="3"/>
        <v>6.3249999999999993</v>
      </c>
      <c r="AF125" s="6"/>
      <c r="AG125" s="98">
        <v>30</v>
      </c>
      <c r="AH125" s="93">
        <v>22</v>
      </c>
      <c r="AI125" s="93">
        <v>4.5</v>
      </c>
      <c r="AJ125" s="99">
        <v>6.4</v>
      </c>
    </row>
    <row r="126" spans="1:36" outlineLevel="1" x14ac:dyDescent="0.25">
      <c r="A126" s="251"/>
      <c r="B126" s="269" t="s">
        <v>352</v>
      </c>
      <c r="C126" s="268"/>
      <c r="D126" s="258"/>
      <c r="E126" s="258"/>
      <c r="F126" s="258"/>
      <c r="G126" s="252"/>
      <c r="H126" s="252"/>
      <c r="I126" s="33"/>
      <c r="J126" s="252"/>
      <c r="K126" s="252"/>
      <c r="L126" s="252"/>
      <c r="M126" s="252"/>
      <c r="N126" s="64"/>
      <c r="O126" s="6"/>
      <c r="P126" s="6"/>
      <c r="Q126" s="6"/>
      <c r="R126" s="6"/>
      <c r="S126" s="6"/>
      <c r="T126" s="61"/>
      <c r="U126" s="249"/>
      <c r="V126" s="6" t="s">
        <v>246</v>
      </c>
      <c r="W126" s="93">
        <v>21</v>
      </c>
      <c r="X126" s="6">
        <f t="shared" si="0"/>
        <v>8</v>
      </c>
      <c r="Y126" s="6">
        <f>$AB$116</f>
        <v>0</v>
      </c>
      <c r="Z126" s="94">
        <f>(AB$112/100)*(AD$112-AB126)+AB126+$AD$114</f>
        <v>20.100000000000001</v>
      </c>
      <c r="AA126" s="6">
        <f>$AD$113</f>
        <v>25</v>
      </c>
      <c r="AB126" s="95">
        <v>10.4</v>
      </c>
      <c r="AC126" s="96">
        <f t="shared" si="1"/>
        <v>1176000</v>
      </c>
      <c r="AD126" s="97">
        <f t="shared" si="2"/>
        <v>399.84000000000003</v>
      </c>
      <c r="AE126" s="6">
        <f t="shared" si="3"/>
        <v>4.8999999999999986</v>
      </c>
      <c r="AF126" s="6"/>
      <c r="AG126" s="98">
        <v>31</v>
      </c>
      <c r="AH126" s="93">
        <v>21</v>
      </c>
      <c r="AI126" s="93">
        <v>11</v>
      </c>
      <c r="AJ126" s="99">
        <v>12.4</v>
      </c>
    </row>
    <row r="127" spans="1:36" outlineLevel="1" x14ac:dyDescent="0.25">
      <c r="A127" s="251"/>
      <c r="B127" s="252"/>
      <c r="C127" s="252"/>
      <c r="D127" s="252"/>
      <c r="E127" s="252"/>
      <c r="F127" s="252"/>
      <c r="G127" s="252"/>
      <c r="H127" s="252"/>
      <c r="I127" s="33"/>
      <c r="J127" s="252"/>
      <c r="K127" s="252"/>
      <c r="L127" s="252"/>
      <c r="M127" s="252"/>
      <c r="N127" s="60" t="s">
        <v>245</v>
      </c>
      <c r="O127" s="6"/>
      <c r="P127" s="6"/>
      <c r="Q127" s="6"/>
      <c r="R127" s="6"/>
      <c r="S127" s="6"/>
      <c r="T127" s="61"/>
      <c r="U127" s="249"/>
      <c r="V127" s="6" t="s">
        <v>248</v>
      </c>
      <c r="W127" s="93">
        <v>19</v>
      </c>
      <c r="X127" s="6">
        <f t="shared" si="0"/>
        <v>8</v>
      </c>
      <c r="Y127" s="6">
        <v>0</v>
      </c>
      <c r="Z127" s="94">
        <v>18.100000000000001</v>
      </c>
      <c r="AA127" s="6">
        <v>18.100000000000001</v>
      </c>
      <c r="AB127" s="95">
        <v>14.9</v>
      </c>
      <c r="AC127" s="96">
        <f t="shared" si="1"/>
        <v>1064000</v>
      </c>
      <c r="AD127" s="97">
        <f t="shared" si="2"/>
        <v>361.76000000000005</v>
      </c>
      <c r="AE127" s="6">
        <f t="shared" si="3"/>
        <v>0</v>
      </c>
      <c r="AF127" s="6"/>
      <c r="AG127" s="98">
        <v>30</v>
      </c>
      <c r="AH127" s="93">
        <v>22</v>
      </c>
      <c r="AI127" s="93">
        <v>15</v>
      </c>
      <c r="AJ127" s="99">
        <v>17.100000000000001</v>
      </c>
    </row>
    <row r="128" spans="1:36" outlineLevel="1" x14ac:dyDescent="0.25">
      <c r="A128" s="251"/>
      <c r="B128" s="192"/>
      <c r="C128" s="252"/>
      <c r="D128" s="252"/>
      <c r="E128" s="238"/>
      <c r="F128" s="238"/>
      <c r="G128" s="252"/>
      <c r="H128" s="252"/>
      <c r="I128" s="33"/>
      <c r="J128" s="252"/>
      <c r="K128" s="252"/>
      <c r="L128" s="252"/>
      <c r="M128" s="252"/>
      <c r="N128" s="64" t="s">
        <v>247</v>
      </c>
      <c r="O128" s="6"/>
      <c r="P128" s="6"/>
      <c r="Q128" s="6"/>
      <c r="R128" s="96">
        <f>R118*Q124</f>
        <v>17258.094000000001</v>
      </c>
      <c r="S128" s="6"/>
      <c r="T128" s="61"/>
      <c r="U128" s="249"/>
      <c r="V128" s="6" t="s">
        <v>250</v>
      </c>
      <c r="W128" s="93">
        <v>0</v>
      </c>
      <c r="X128" s="6">
        <f t="shared" si="0"/>
        <v>8</v>
      </c>
      <c r="Y128" s="6">
        <v>0</v>
      </c>
      <c r="Z128" s="94">
        <v>19.3</v>
      </c>
      <c r="AA128" s="6">
        <v>19.3</v>
      </c>
      <c r="AB128" s="95">
        <v>16.399999999999999</v>
      </c>
      <c r="AC128" s="96">
        <f t="shared" si="1"/>
        <v>0</v>
      </c>
      <c r="AD128" s="97">
        <f t="shared" si="2"/>
        <v>0</v>
      </c>
      <c r="AE128" s="6">
        <f t="shared" si="3"/>
        <v>0</v>
      </c>
      <c r="AF128" s="6"/>
      <c r="AG128" s="98">
        <v>31</v>
      </c>
      <c r="AH128" s="93">
        <v>22</v>
      </c>
      <c r="AI128" s="93">
        <v>16.5</v>
      </c>
      <c r="AJ128" s="99">
        <v>18.3</v>
      </c>
    </row>
    <row r="129" spans="1:36" outlineLevel="1" x14ac:dyDescent="0.25">
      <c r="A129" s="251"/>
      <c r="B129" s="20"/>
      <c r="C129" s="252"/>
      <c r="D129" s="252"/>
      <c r="E129" s="141"/>
      <c r="F129" s="141"/>
      <c r="G129" s="252"/>
      <c r="H129" s="252"/>
      <c r="I129" s="33"/>
      <c r="J129" s="252"/>
      <c r="K129" s="252"/>
      <c r="L129" s="252"/>
      <c r="M129" s="252"/>
      <c r="N129" s="64" t="s">
        <v>249</v>
      </c>
      <c r="O129" s="6"/>
      <c r="P129" s="6"/>
      <c r="Q129" s="6"/>
      <c r="R129" s="96">
        <f>R119*Q125</f>
        <v>2042.8799999999999</v>
      </c>
      <c r="S129" s="6"/>
      <c r="T129" s="61"/>
      <c r="U129" s="249"/>
      <c r="V129" s="6" t="s">
        <v>252</v>
      </c>
      <c r="W129" s="93">
        <v>12</v>
      </c>
      <c r="X129" s="6">
        <f t="shared" si="0"/>
        <v>8</v>
      </c>
      <c r="Y129" s="6">
        <v>0</v>
      </c>
      <c r="Z129" s="94">
        <v>18.600000000000001</v>
      </c>
      <c r="AA129" s="6">
        <v>18.600000000000001</v>
      </c>
      <c r="AB129" s="95">
        <v>15.6</v>
      </c>
      <c r="AC129" s="96">
        <f t="shared" si="1"/>
        <v>672000</v>
      </c>
      <c r="AD129" s="97">
        <f t="shared" si="2"/>
        <v>228.48000000000002</v>
      </c>
      <c r="AE129" s="6">
        <f t="shared" si="3"/>
        <v>0</v>
      </c>
      <c r="AF129" s="6"/>
      <c r="AG129" s="98">
        <v>31</v>
      </c>
      <c r="AH129" s="93">
        <v>23</v>
      </c>
      <c r="AI129" s="93">
        <v>15</v>
      </c>
      <c r="AJ129" s="99">
        <v>17.600000000000001</v>
      </c>
    </row>
    <row r="130" spans="1:36" outlineLevel="1" x14ac:dyDescent="0.25">
      <c r="A130" s="251"/>
      <c r="B130" s="20"/>
      <c r="C130" s="252"/>
      <c r="D130" s="252"/>
      <c r="E130" s="250"/>
      <c r="F130" s="250"/>
      <c r="G130" s="252"/>
      <c r="H130" s="252"/>
      <c r="I130" s="33"/>
      <c r="J130" s="252"/>
      <c r="K130" s="252"/>
      <c r="L130" s="252"/>
      <c r="M130" s="252"/>
      <c r="N130" s="64" t="s">
        <v>251</v>
      </c>
      <c r="O130" s="6"/>
      <c r="P130" s="6"/>
      <c r="Q130" s="6"/>
      <c r="R130" s="96">
        <f>SUM(R128:R129)</f>
        <v>19300.974000000002</v>
      </c>
      <c r="S130" s="6"/>
      <c r="T130" s="61"/>
      <c r="U130" s="249"/>
      <c r="V130" s="6" t="s">
        <v>253</v>
      </c>
      <c r="W130" s="93">
        <v>22</v>
      </c>
      <c r="X130" s="6">
        <f t="shared" si="0"/>
        <v>8</v>
      </c>
      <c r="Y130" s="6">
        <f>$AB$116</f>
        <v>0</v>
      </c>
      <c r="Z130" s="94">
        <f>(AB$112/100)*(AD$112-AB130)+AB130+$AD$114</f>
        <v>20.475000000000001</v>
      </c>
      <c r="AA130" s="6">
        <f>$AD$113</f>
        <v>25</v>
      </c>
      <c r="AB130" s="95">
        <v>11.9</v>
      </c>
      <c r="AC130" s="96">
        <f t="shared" si="1"/>
        <v>1232000</v>
      </c>
      <c r="AD130" s="97">
        <f t="shared" si="2"/>
        <v>418.88000000000005</v>
      </c>
      <c r="AE130" s="6">
        <f t="shared" si="3"/>
        <v>4.5249999999999986</v>
      </c>
      <c r="AF130" s="6"/>
      <c r="AG130" s="98">
        <v>30</v>
      </c>
      <c r="AH130" s="93">
        <v>22</v>
      </c>
      <c r="AI130" s="93">
        <v>10.8</v>
      </c>
      <c r="AJ130" s="99">
        <v>13</v>
      </c>
    </row>
    <row r="131" spans="1:36" ht="30" customHeight="1" outlineLevel="1" x14ac:dyDescent="0.25">
      <c r="A131" s="251"/>
      <c r="B131" s="20"/>
      <c r="C131" s="252"/>
      <c r="D131" s="252"/>
      <c r="E131" s="250"/>
      <c r="F131" s="250"/>
      <c r="G131" s="252"/>
      <c r="H131" s="238"/>
      <c r="I131" s="238"/>
      <c r="J131" s="252"/>
      <c r="K131" s="252"/>
      <c r="L131" s="252"/>
      <c r="M131" s="252"/>
      <c r="N131" s="64"/>
      <c r="O131" s="6"/>
      <c r="P131" s="6"/>
      <c r="Q131" s="6"/>
      <c r="R131" s="6"/>
      <c r="S131" s="6"/>
      <c r="T131" s="61"/>
      <c r="U131" s="249"/>
      <c r="V131" s="6" t="s">
        <v>254</v>
      </c>
      <c r="W131" s="93">
        <v>21</v>
      </c>
      <c r="X131" s="6">
        <f t="shared" si="0"/>
        <v>8</v>
      </c>
      <c r="Y131" s="6">
        <f>$AB$116</f>
        <v>0</v>
      </c>
      <c r="Z131" s="94">
        <f>(AB$112/100)*(AD$112-AB131)+AB131+$AD$114</f>
        <v>19.5</v>
      </c>
      <c r="AA131" s="6">
        <f>$AD$113</f>
        <v>25</v>
      </c>
      <c r="AB131" s="95">
        <v>8</v>
      </c>
      <c r="AC131" s="96">
        <f t="shared" si="1"/>
        <v>1176000</v>
      </c>
      <c r="AD131" s="97">
        <f t="shared" si="2"/>
        <v>399.84000000000003</v>
      </c>
      <c r="AE131" s="6">
        <f t="shared" si="3"/>
        <v>5.5</v>
      </c>
      <c r="AF131" s="6"/>
      <c r="AG131" s="98">
        <v>31</v>
      </c>
      <c r="AH131" s="93">
        <v>21</v>
      </c>
      <c r="AI131" s="93">
        <v>5</v>
      </c>
      <c r="AJ131" s="99">
        <v>7.6</v>
      </c>
    </row>
    <row r="132" spans="1:36" ht="12.75" customHeight="1" outlineLevel="1" x14ac:dyDescent="0.25">
      <c r="A132" s="251"/>
      <c r="B132" s="243"/>
      <c r="C132" s="252"/>
      <c r="D132" s="252"/>
      <c r="E132" s="250"/>
      <c r="F132" s="250"/>
      <c r="G132" s="252"/>
      <c r="H132" s="141"/>
      <c r="I132" s="141"/>
      <c r="J132" s="252"/>
      <c r="K132" s="252"/>
      <c r="L132" s="252"/>
      <c r="M132" s="252"/>
      <c r="N132" s="64"/>
      <c r="O132" s="6"/>
      <c r="P132" s="6"/>
      <c r="Q132" s="6"/>
      <c r="R132" s="6"/>
      <c r="S132" s="6"/>
      <c r="T132" s="61"/>
      <c r="U132" s="249"/>
      <c r="V132" s="6" t="s">
        <v>256</v>
      </c>
      <c r="W132" s="93">
        <v>22</v>
      </c>
      <c r="X132" s="6">
        <f t="shared" si="0"/>
        <v>8</v>
      </c>
      <c r="Y132" s="6">
        <f>$AB$116</f>
        <v>0</v>
      </c>
      <c r="Z132" s="94">
        <f>(AB$112/100)*(AD$112-AB132)+AB132+$AD$114</f>
        <v>18.25</v>
      </c>
      <c r="AA132" s="6">
        <f>$AD$113</f>
        <v>25</v>
      </c>
      <c r="AB132" s="95">
        <v>3</v>
      </c>
      <c r="AC132" s="96">
        <f t="shared" si="1"/>
        <v>1232000</v>
      </c>
      <c r="AD132" s="97">
        <f t="shared" si="2"/>
        <v>418.88000000000005</v>
      </c>
      <c r="AE132" s="6">
        <f t="shared" si="3"/>
        <v>6.75</v>
      </c>
      <c r="AF132" s="6"/>
      <c r="AG132" s="98">
        <v>30</v>
      </c>
      <c r="AH132" s="93">
        <v>22</v>
      </c>
      <c r="AI132" s="93">
        <v>-1.2</v>
      </c>
      <c r="AJ132" s="99">
        <v>1.6</v>
      </c>
    </row>
    <row r="133" spans="1:36" ht="12.75" customHeight="1" outlineLevel="1" thickBot="1" x14ac:dyDescent="0.3">
      <c r="A133" s="251"/>
      <c r="B133" s="6"/>
      <c r="C133" s="6"/>
      <c r="D133" s="6"/>
      <c r="E133" s="244"/>
      <c r="F133" s="249"/>
      <c r="G133" s="252"/>
      <c r="H133" s="252"/>
      <c r="I133" s="252"/>
      <c r="J133" s="252"/>
      <c r="K133" s="252"/>
      <c r="L133" s="252"/>
      <c r="M133" s="252"/>
      <c r="N133" s="60" t="s">
        <v>255</v>
      </c>
      <c r="O133" s="6"/>
      <c r="P133" s="6"/>
      <c r="Q133" s="23"/>
      <c r="R133" s="6"/>
      <c r="S133" s="6"/>
      <c r="T133" s="61"/>
      <c r="U133" s="249"/>
      <c r="V133" s="6" t="s">
        <v>258</v>
      </c>
      <c r="W133" s="102">
        <v>23</v>
      </c>
      <c r="X133" s="6">
        <f t="shared" si="0"/>
        <v>8</v>
      </c>
      <c r="Y133" s="6">
        <f>$AB$116</f>
        <v>0</v>
      </c>
      <c r="Z133" s="94">
        <f>(AB$112/100)*(AD$112-AB133)+AB133+$AD$114</f>
        <v>17.399999999999999</v>
      </c>
      <c r="AA133" s="6">
        <f>$AD$113</f>
        <v>25</v>
      </c>
      <c r="AB133" s="103">
        <v>-0.4</v>
      </c>
      <c r="AC133" s="96">
        <f t="shared" si="1"/>
        <v>1288000</v>
      </c>
      <c r="AD133" s="97">
        <f t="shared" si="2"/>
        <v>437.92</v>
      </c>
      <c r="AE133" s="6">
        <f t="shared" si="3"/>
        <v>7.6000000000000014</v>
      </c>
      <c r="AF133" s="6"/>
      <c r="AG133" s="104">
        <v>31</v>
      </c>
      <c r="AH133" s="102">
        <v>23</v>
      </c>
      <c r="AI133" s="102">
        <v>-5</v>
      </c>
      <c r="AJ133" s="105">
        <v>-1.7</v>
      </c>
    </row>
    <row r="134" spans="1:36" ht="12.75" customHeight="1" outlineLevel="1" thickBot="1" x14ac:dyDescent="0.3">
      <c r="A134" s="251"/>
      <c r="B134" s="252"/>
      <c r="C134" s="252"/>
      <c r="D134" s="252"/>
      <c r="E134" s="252"/>
      <c r="F134" s="252"/>
      <c r="G134" s="252"/>
      <c r="H134" s="242"/>
      <c r="I134" s="252"/>
      <c r="J134" s="252"/>
      <c r="K134" s="252"/>
      <c r="L134" s="252"/>
      <c r="M134" s="252"/>
      <c r="N134" s="60" t="s">
        <v>257</v>
      </c>
      <c r="O134" s="6"/>
      <c r="P134" s="6"/>
      <c r="Q134" s="6"/>
      <c r="R134" s="6"/>
      <c r="S134" s="6"/>
      <c r="T134" s="61"/>
      <c r="U134" s="249"/>
      <c r="V134" s="6" t="s">
        <v>259</v>
      </c>
      <c r="W134" s="104">
        <f>SUM(W122:W133)</f>
        <v>228</v>
      </c>
      <c r="X134" s="6"/>
      <c r="Y134" s="6"/>
      <c r="Z134" s="6"/>
      <c r="AA134" s="6"/>
      <c r="AB134" s="6"/>
      <c r="AC134" s="6"/>
      <c r="AD134" s="6"/>
      <c r="AE134" s="6"/>
      <c r="AF134" s="6"/>
      <c r="AG134" s="6"/>
      <c r="AH134" s="6"/>
      <c r="AI134" s="6"/>
      <c r="AJ134" s="58"/>
    </row>
    <row r="135" spans="1:36" ht="12.75" customHeight="1" outlineLevel="1" x14ac:dyDescent="0.25">
      <c r="A135" s="251"/>
      <c r="B135" s="6"/>
      <c r="C135" s="252"/>
      <c r="D135" s="252"/>
      <c r="E135" s="252"/>
      <c r="F135" s="6"/>
      <c r="G135" s="252"/>
      <c r="H135" s="49"/>
      <c r="I135" s="252"/>
      <c r="J135" s="252"/>
      <c r="K135" s="252"/>
      <c r="L135" s="252"/>
      <c r="M135" s="252"/>
      <c r="N135" s="64"/>
      <c r="O135" s="6"/>
      <c r="P135" s="6"/>
      <c r="Q135" s="6"/>
      <c r="R135" s="6"/>
      <c r="S135" s="6"/>
      <c r="T135" s="61"/>
      <c r="U135" s="6"/>
      <c r="V135" s="6"/>
      <c r="W135" s="6"/>
      <c r="X135" s="6"/>
      <c r="Y135" s="6"/>
      <c r="Z135" s="6"/>
      <c r="AA135" s="6"/>
      <c r="AB135" s="6"/>
      <c r="AC135" s="6"/>
      <c r="AD135" s="6"/>
      <c r="AE135" s="6"/>
      <c r="AF135" s="6"/>
      <c r="AG135" s="6"/>
      <c r="AH135" s="6"/>
      <c r="AI135" s="6"/>
      <c r="AJ135" s="58"/>
    </row>
    <row r="136" spans="1:36" ht="12.75" customHeight="1" outlineLevel="1" x14ac:dyDescent="0.25">
      <c r="A136" s="251"/>
      <c r="B136" s="6"/>
      <c r="C136" s="252"/>
      <c r="D136" s="252"/>
      <c r="E136" s="275"/>
      <c r="F136" s="249"/>
      <c r="G136" s="252"/>
      <c r="H136" s="252"/>
      <c r="I136" s="252"/>
      <c r="J136" s="252"/>
      <c r="K136" s="252"/>
      <c r="L136" s="252"/>
      <c r="M136" s="252"/>
      <c r="N136" s="64"/>
      <c r="O136" s="6" t="s">
        <v>260</v>
      </c>
      <c r="P136" s="6" t="s">
        <v>261</v>
      </c>
      <c r="Q136" s="6" t="s">
        <v>262</v>
      </c>
      <c r="R136" s="6"/>
      <c r="S136" s="6"/>
      <c r="T136" s="61"/>
      <c r="U136" s="6"/>
      <c r="V136" s="6"/>
      <c r="W136" s="6"/>
      <c r="X136" s="6"/>
      <c r="Y136" s="6"/>
      <c r="Z136" s="6"/>
      <c r="AA136" s="6"/>
      <c r="AB136" s="6"/>
      <c r="AC136" s="6"/>
      <c r="AD136" s="6"/>
      <c r="AE136" s="6"/>
      <c r="AF136" s="6"/>
      <c r="AG136" s="6"/>
      <c r="AH136" s="6"/>
      <c r="AI136" s="6"/>
      <c r="AJ136" s="58"/>
    </row>
    <row r="137" spans="1:36" ht="12.75" customHeight="1" outlineLevel="1" x14ac:dyDescent="0.25">
      <c r="A137" s="251"/>
      <c r="B137" s="20"/>
      <c r="C137" s="252"/>
      <c r="D137" s="20"/>
      <c r="E137" s="277"/>
      <c r="F137" s="279"/>
      <c r="G137" s="252"/>
      <c r="H137" s="252"/>
      <c r="I137" s="33"/>
      <c r="J137" s="252"/>
      <c r="K137" s="252"/>
      <c r="L137" s="252"/>
      <c r="M137" s="252"/>
      <c r="N137" s="64"/>
      <c r="O137" s="249" t="s">
        <v>208</v>
      </c>
      <c r="P137" s="249" t="s">
        <v>208</v>
      </c>
      <c r="Q137" s="249" t="s">
        <v>208</v>
      </c>
      <c r="R137" s="6"/>
      <c r="S137" s="6"/>
      <c r="T137" s="61"/>
      <c r="U137" s="6" t="s">
        <v>263</v>
      </c>
      <c r="V137" s="6"/>
      <c r="W137" s="6"/>
      <c r="X137" s="6"/>
      <c r="Y137" s="6"/>
      <c r="Z137" s="6"/>
      <c r="AA137" s="6"/>
      <c r="AB137" s="6"/>
      <c r="AC137" s="6"/>
      <c r="AD137" s="6"/>
      <c r="AE137" s="6"/>
      <c r="AF137" s="6"/>
      <c r="AG137" s="6"/>
      <c r="AH137" s="6"/>
      <c r="AI137" s="6"/>
      <c r="AJ137" s="58"/>
    </row>
    <row r="138" spans="1:36" ht="12.75" customHeight="1" outlineLevel="1" x14ac:dyDescent="0.25">
      <c r="A138" s="251"/>
      <c r="B138" s="20"/>
      <c r="C138" s="252"/>
      <c r="D138" s="20"/>
      <c r="E138" s="277"/>
      <c r="F138" s="279"/>
      <c r="G138" s="252"/>
      <c r="H138" s="252"/>
      <c r="I138" s="33"/>
      <c r="J138" s="252"/>
      <c r="K138" s="252"/>
      <c r="L138" s="252"/>
      <c r="M138" s="252"/>
      <c r="N138" s="64" t="s">
        <v>239</v>
      </c>
      <c r="O138" s="96">
        <f t="shared" ref="O138:O149" si="4">IF(AE122&gt;0,AD122*AE122,0)</f>
        <v>3514.3079999999995</v>
      </c>
      <c r="P138" s="96">
        <f t="shared" ref="P138:P149" si="5">(W122*X122*$AB$114)+(W122*Y122*$AB$113)</f>
        <v>294.40000000000003</v>
      </c>
      <c r="Q138" s="96">
        <f t="shared" ref="Q138:Q150" si="6">SUM(O138:P138)</f>
        <v>3808.7079999999996</v>
      </c>
      <c r="R138" s="6"/>
      <c r="S138" s="6"/>
      <c r="T138" s="61"/>
      <c r="U138" s="6"/>
      <c r="V138" s="6"/>
      <c r="W138" s="6"/>
      <c r="X138" s="6"/>
      <c r="Y138" s="6"/>
      <c r="Z138" s="6"/>
      <c r="AA138" s="6">
        <f>($AD$112-$AD$111)*($AB$112/100)+$AD$111+$AD$114</f>
        <v>13</v>
      </c>
      <c r="AB138" s="6" t="s">
        <v>234</v>
      </c>
      <c r="AC138" s="6"/>
      <c r="AD138" s="6"/>
      <c r="AE138" s="6"/>
      <c r="AF138" s="6"/>
      <c r="AG138" s="6"/>
      <c r="AH138" s="6"/>
      <c r="AI138" s="6"/>
      <c r="AJ138" s="58"/>
    </row>
    <row r="139" spans="1:36" outlineLevel="1" x14ac:dyDescent="0.25">
      <c r="A139" s="251"/>
      <c r="B139" s="20"/>
      <c r="C139" s="252"/>
      <c r="D139" s="20"/>
      <c r="E139" s="277"/>
      <c r="F139" s="280"/>
      <c r="G139" s="252"/>
      <c r="H139" s="252"/>
      <c r="I139" s="33"/>
      <c r="J139" s="252"/>
      <c r="K139" s="252"/>
      <c r="L139" s="252"/>
      <c r="M139" s="252"/>
      <c r="N139" s="64" t="s">
        <v>241</v>
      </c>
      <c r="O139" s="96">
        <f t="shared" si="4"/>
        <v>3084.4800000000005</v>
      </c>
      <c r="P139" s="96">
        <f t="shared" si="5"/>
        <v>256</v>
      </c>
      <c r="Q139" s="96">
        <f t="shared" si="6"/>
        <v>3340.4800000000005</v>
      </c>
      <c r="R139" s="6"/>
      <c r="S139" s="6"/>
      <c r="T139" s="61"/>
      <c r="U139" s="6" t="s">
        <v>264</v>
      </c>
      <c r="V139" s="6"/>
      <c r="W139" s="6"/>
      <c r="X139" s="6"/>
      <c r="Y139" s="6"/>
      <c r="Z139" s="6"/>
      <c r="AA139" s="94">
        <f>AB111*0.34*(AD113-AA138)/1000</f>
        <v>28.56</v>
      </c>
      <c r="AB139" s="6" t="s">
        <v>266</v>
      </c>
      <c r="AC139" s="96">
        <f>AA139*1000</f>
        <v>28560</v>
      </c>
      <c r="AD139" s="6" t="s">
        <v>267</v>
      </c>
      <c r="AE139" s="6"/>
      <c r="AF139" s="6"/>
      <c r="AG139" s="6"/>
      <c r="AH139" s="6"/>
      <c r="AI139" s="6"/>
      <c r="AJ139" s="58"/>
    </row>
    <row r="140" spans="1:36" outlineLevel="1" x14ac:dyDescent="0.25">
      <c r="A140" s="251"/>
      <c r="B140" s="20"/>
      <c r="C140" s="252"/>
      <c r="D140" s="20"/>
      <c r="E140" s="244"/>
      <c r="F140" s="94"/>
      <c r="G140" s="252"/>
      <c r="H140" s="20"/>
      <c r="I140" s="33"/>
      <c r="J140" s="252"/>
      <c r="K140" s="252"/>
      <c r="L140" s="252"/>
      <c r="M140" s="252"/>
      <c r="N140" s="64" t="s">
        <v>243</v>
      </c>
      <c r="O140" s="96">
        <f t="shared" si="4"/>
        <v>3196.8160000000003</v>
      </c>
      <c r="P140" s="96">
        <f t="shared" si="5"/>
        <v>294.40000000000003</v>
      </c>
      <c r="Q140" s="96">
        <f t="shared" si="6"/>
        <v>3491.2160000000003</v>
      </c>
      <c r="R140" s="6"/>
      <c r="S140" s="6"/>
      <c r="T140" s="61"/>
      <c r="U140" s="6" t="s">
        <v>265</v>
      </c>
      <c r="V140" s="6"/>
      <c r="W140" s="6"/>
      <c r="X140" s="6"/>
      <c r="Y140" s="6"/>
      <c r="Z140" s="6"/>
      <c r="AA140" s="6"/>
      <c r="AB140" s="6"/>
      <c r="AC140" s="6"/>
      <c r="AD140" s="6"/>
      <c r="AE140" s="6"/>
      <c r="AF140" s="6"/>
      <c r="AG140" s="6"/>
      <c r="AH140" s="6"/>
      <c r="AI140" s="6"/>
      <c r="AJ140" s="58"/>
    </row>
    <row r="141" spans="1:36" outlineLevel="1" x14ac:dyDescent="0.25">
      <c r="A141" s="251"/>
      <c r="B141" s="252"/>
      <c r="C141" s="252"/>
      <c r="D141" s="6"/>
      <c r="E141" s="277"/>
      <c r="F141" s="252"/>
      <c r="G141" s="252"/>
      <c r="H141" s="252"/>
      <c r="I141" s="33"/>
      <c r="J141" s="252"/>
      <c r="K141" s="252"/>
      <c r="L141" s="252"/>
      <c r="M141" s="252"/>
      <c r="N141" s="64" t="s">
        <v>244</v>
      </c>
      <c r="O141" s="96">
        <f t="shared" si="4"/>
        <v>2649.4160000000002</v>
      </c>
      <c r="P141" s="96">
        <f t="shared" si="5"/>
        <v>281.60000000000002</v>
      </c>
      <c r="Q141" s="96">
        <f t="shared" si="6"/>
        <v>2931.0160000000001</v>
      </c>
      <c r="R141" s="6"/>
      <c r="S141" s="6"/>
      <c r="T141" s="61"/>
      <c r="U141" s="6"/>
      <c r="V141" s="6"/>
      <c r="W141" s="6"/>
      <c r="X141" s="6"/>
      <c r="Y141" s="6"/>
      <c r="Z141" s="6"/>
      <c r="AA141" s="6"/>
      <c r="AB141" s="6"/>
      <c r="AC141" s="6"/>
      <c r="AD141" s="6"/>
      <c r="AE141" s="6"/>
      <c r="AF141" s="6"/>
      <c r="AG141" s="6"/>
      <c r="AH141" s="6"/>
      <c r="AI141" s="6"/>
      <c r="AJ141" s="58"/>
    </row>
    <row r="142" spans="1:36" outlineLevel="1" x14ac:dyDescent="0.25">
      <c r="A142" s="251"/>
      <c r="B142" s="20"/>
      <c r="C142" s="252"/>
      <c r="D142" s="252"/>
      <c r="E142" s="244"/>
      <c r="F142" s="252"/>
      <c r="G142" s="252"/>
      <c r="H142" s="252"/>
      <c r="I142" s="33"/>
      <c r="J142" s="252"/>
      <c r="K142" s="252"/>
      <c r="L142" s="252"/>
      <c r="M142" s="252"/>
      <c r="N142" s="64" t="s">
        <v>246</v>
      </c>
      <c r="O142" s="96">
        <f t="shared" si="4"/>
        <v>1959.2159999999997</v>
      </c>
      <c r="P142" s="96">
        <f t="shared" si="5"/>
        <v>268.8</v>
      </c>
      <c r="Q142" s="96">
        <f t="shared" si="6"/>
        <v>2228.0159999999996</v>
      </c>
      <c r="R142" s="6"/>
      <c r="S142" s="6"/>
      <c r="T142" s="61"/>
      <c r="U142" s="6"/>
      <c r="V142" s="6"/>
      <c r="W142" s="6"/>
      <c r="X142" s="6"/>
      <c r="Y142" s="6"/>
      <c r="Z142" s="6"/>
      <c r="AA142" s="6"/>
      <c r="AB142" s="6"/>
      <c r="AC142" s="6"/>
      <c r="AD142" s="6"/>
      <c r="AE142" s="6"/>
      <c r="AF142" s="6"/>
      <c r="AG142" s="6"/>
      <c r="AH142" s="6"/>
      <c r="AI142" s="6"/>
      <c r="AJ142" s="58"/>
    </row>
    <row r="143" spans="1:36" outlineLevel="1" x14ac:dyDescent="0.25">
      <c r="B143" s="20"/>
      <c r="C143" s="252"/>
      <c r="D143" s="252"/>
      <c r="E143" s="245"/>
      <c r="F143" s="252"/>
      <c r="G143" s="252"/>
      <c r="H143" s="252"/>
      <c r="I143" s="33"/>
      <c r="N143" s="64" t="s">
        <v>248</v>
      </c>
      <c r="O143" s="96">
        <f t="shared" si="4"/>
        <v>0</v>
      </c>
      <c r="P143" s="96">
        <f t="shared" si="5"/>
        <v>243.20000000000002</v>
      </c>
      <c r="Q143" s="96">
        <f t="shared" si="6"/>
        <v>243.20000000000002</v>
      </c>
      <c r="R143" s="6"/>
      <c r="S143" s="6"/>
      <c r="T143" s="61"/>
      <c r="U143" s="6"/>
      <c r="V143" s="6"/>
      <c r="W143" s="6"/>
      <c r="X143" s="6"/>
      <c r="Y143" s="6"/>
      <c r="Z143" s="6"/>
      <c r="AA143" s="6"/>
      <c r="AB143" s="6"/>
      <c r="AC143" s="6"/>
      <c r="AD143" s="6"/>
      <c r="AE143" s="6"/>
      <c r="AF143" s="6"/>
      <c r="AG143" s="6"/>
      <c r="AH143" s="6"/>
      <c r="AI143" s="6"/>
      <c r="AJ143" s="58"/>
    </row>
    <row r="144" spans="1:36" outlineLevel="1" x14ac:dyDescent="0.25">
      <c r="B144" s="20"/>
      <c r="C144" s="252"/>
      <c r="D144" s="252"/>
      <c r="E144" s="245"/>
      <c r="F144" s="252"/>
      <c r="G144" s="252"/>
      <c r="H144" s="49"/>
      <c r="I144" s="33"/>
      <c r="N144" s="64" t="s">
        <v>250</v>
      </c>
      <c r="O144" s="96">
        <f t="shared" si="4"/>
        <v>0</v>
      </c>
      <c r="P144" s="96">
        <f t="shared" si="5"/>
        <v>0</v>
      </c>
      <c r="Q144" s="96">
        <f t="shared" si="6"/>
        <v>0</v>
      </c>
      <c r="R144" s="6"/>
      <c r="S144" s="6"/>
      <c r="T144" s="61"/>
      <c r="U144" s="6"/>
      <c r="V144" s="6"/>
      <c r="W144" s="6"/>
      <c r="X144" s="6"/>
      <c r="Y144" s="6"/>
      <c r="Z144" s="6"/>
      <c r="AA144" s="6"/>
      <c r="AB144" s="6"/>
      <c r="AC144" s="6"/>
      <c r="AD144" s="6"/>
      <c r="AE144" s="6"/>
      <c r="AF144" s="6"/>
      <c r="AG144" s="6"/>
      <c r="AH144" s="6"/>
      <c r="AI144" s="6"/>
      <c r="AJ144" s="58"/>
    </row>
    <row r="145" spans="2:36" outlineLevel="1" x14ac:dyDescent="0.25">
      <c r="B145" s="20"/>
      <c r="C145" s="252"/>
      <c r="D145" s="252"/>
      <c r="E145" s="245"/>
      <c r="F145" s="252"/>
      <c r="G145" s="252"/>
      <c r="H145" s="252"/>
      <c r="I145" s="33"/>
      <c r="N145" s="64" t="s">
        <v>252</v>
      </c>
      <c r="O145" s="96">
        <f t="shared" si="4"/>
        <v>0</v>
      </c>
      <c r="P145" s="96">
        <f t="shared" si="5"/>
        <v>153.60000000000002</v>
      </c>
      <c r="Q145" s="96">
        <f t="shared" si="6"/>
        <v>153.60000000000002</v>
      </c>
      <c r="R145" s="6"/>
      <c r="S145" s="96"/>
      <c r="T145" s="61"/>
      <c r="U145" s="6"/>
      <c r="V145" s="6"/>
      <c r="W145" s="6"/>
      <c r="X145" s="6"/>
      <c r="Y145" s="6"/>
      <c r="Z145" s="6"/>
      <c r="AA145" s="6"/>
      <c r="AB145" s="6"/>
      <c r="AC145" s="6"/>
      <c r="AD145" s="6"/>
      <c r="AE145" s="6"/>
      <c r="AF145" s="6"/>
      <c r="AG145" s="6"/>
      <c r="AH145" s="6"/>
      <c r="AI145" s="6"/>
      <c r="AJ145" s="58"/>
    </row>
    <row r="146" spans="2:36" outlineLevel="1" x14ac:dyDescent="0.25">
      <c r="B146" s="252"/>
      <c r="C146" s="252"/>
      <c r="D146" s="6"/>
      <c r="E146" s="244"/>
      <c r="F146" s="252"/>
      <c r="G146" s="252"/>
      <c r="H146" s="252"/>
      <c r="I146" s="33"/>
      <c r="N146" s="64" t="s">
        <v>253</v>
      </c>
      <c r="O146" s="96">
        <f t="shared" si="4"/>
        <v>1895.4319999999996</v>
      </c>
      <c r="P146" s="96">
        <f t="shared" si="5"/>
        <v>281.60000000000002</v>
      </c>
      <c r="Q146" s="96">
        <f t="shared" si="6"/>
        <v>2177.0319999999997</v>
      </c>
      <c r="R146" s="6"/>
      <c r="S146" s="96"/>
      <c r="T146" s="61"/>
      <c r="U146" s="6"/>
      <c r="V146" s="6"/>
      <c r="W146" s="6"/>
      <c r="X146" s="6"/>
      <c r="Y146" s="6"/>
      <c r="Z146" s="6"/>
      <c r="AA146" s="6"/>
      <c r="AB146" s="6"/>
      <c r="AC146" s="6"/>
      <c r="AD146" s="6"/>
      <c r="AE146" s="6"/>
      <c r="AF146" s="6"/>
      <c r="AG146" s="6"/>
      <c r="AH146" s="6"/>
      <c r="AI146" s="6"/>
      <c r="AJ146" s="58"/>
    </row>
    <row r="147" spans="2:36" outlineLevel="1" x14ac:dyDescent="0.25">
      <c r="B147" s="252"/>
      <c r="C147" s="252"/>
      <c r="D147" s="252"/>
      <c r="E147" s="252"/>
      <c r="F147" s="252"/>
      <c r="G147" s="252"/>
      <c r="H147" s="252"/>
      <c r="I147" s="33"/>
      <c r="N147" s="64" t="s">
        <v>254</v>
      </c>
      <c r="O147" s="96">
        <f t="shared" si="4"/>
        <v>2199.1200000000003</v>
      </c>
      <c r="P147" s="96">
        <f t="shared" si="5"/>
        <v>268.8</v>
      </c>
      <c r="Q147" s="96">
        <f t="shared" si="6"/>
        <v>2467.9200000000005</v>
      </c>
      <c r="R147" s="6"/>
      <c r="S147" s="96"/>
      <c r="T147" s="61"/>
      <c r="U147" s="6"/>
      <c r="V147" s="6"/>
      <c r="W147" s="6"/>
      <c r="X147" s="6"/>
      <c r="Y147" s="6"/>
      <c r="Z147" s="6"/>
      <c r="AA147" s="6"/>
      <c r="AB147" s="6"/>
      <c r="AC147" s="6"/>
      <c r="AD147" s="6"/>
      <c r="AE147" s="6"/>
      <c r="AF147" s="6"/>
      <c r="AG147" s="6"/>
      <c r="AH147" s="6"/>
      <c r="AI147" s="6"/>
      <c r="AJ147" s="58"/>
    </row>
    <row r="148" spans="2:36" outlineLevel="1" x14ac:dyDescent="0.25">
      <c r="B148" s="6"/>
      <c r="C148" s="252"/>
      <c r="D148" s="252"/>
      <c r="E148" s="249"/>
      <c r="F148" s="249"/>
      <c r="G148" s="252"/>
      <c r="H148" s="252"/>
      <c r="I148" s="33"/>
      <c r="N148" s="64" t="s">
        <v>256</v>
      </c>
      <c r="O148" s="96">
        <f t="shared" si="4"/>
        <v>2827.4400000000005</v>
      </c>
      <c r="P148" s="96">
        <f t="shared" si="5"/>
        <v>281.60000000000002</v>
      </c>
      <c r="Q148" s="96">
        <f t="shared" si="6"/>
        <v>3109.0400000000004</v>
      </c>
      <c r="R148" s="6"/>
      <c r="S148" s="96"/>
      <c r="T148" s="61"/>
      <c r="U148" s="6"/>
      <c r="V148" s="6"/>
      <c r="W148" s="6"/>
      <c r="X148" s="6"/>
      <c r="Y148" s="6"/>
      <c r="Z148" s="6"/>
      <c r="AA148" s="6"/>
      <c r="AB148" s="6"/>
      <c r="AC148" s="6"/>
      <c r="AD148" s="6"/>
      <c r="AE148" s="6"/>
      <c r="AF148" s="6"/>
      <c r="AG148" s="6"/>
      <c r="AH148" s="6"/>
      <c r="AI148" s="6"/>
      <c r="AJ148" s="58"/>
    </row>
    <row r="149" spans="2:36" ht="13.8" outlineLevel="1" thickBot="1" x14ac:dyDescent="0.3">
      <c r="B149" s="20"/>
      <c r="C149" s="252"/>
      <c r="D149" s="252"/>
      <c r="E149" s="49"/>
      <c r="F149" s="252"/>
      <c r="G149" s="252"/>
      <c r="H149" s="252"/>
      <c r="I149" s="33"/>
      <c r="N149" s="64" t="s">
        <v>258</v>
      </c>
      <c r="O149" s="96">
        <f t="shared" si="4"/>
        <v>3328.1920000000009</v>
      </c>
      <c r="P149" s="96">
        <f t="shared" si="5"/>
        <v>294.40000000000003</v>
      </c>
      <c r="Q149" s="96">
        <f t="shared" si="6"/>
        <v>3622.592000000001</v>
      </c>
      <c r="R149" s="6"/>
      <c r="S149" s="96"/>
      <c r="T149" s="61"/>
      <c r="U149" s="6"/>
      <c r="V149" s="6"/>
      <c r="W149" s="6"/>
      <c r="X149" s="6"/>
      <c r="Y149" s="6"/>
      <c r="Z149" s="6"/>
      <c r="AA149" s="6"/>
      <c r="AB149" s="6"/>
      <c r="AC149" s="6"/>
      <c r="AD149" s="6"/>
      <c r="AE149" s="6"/>
      <c r="AF149" s="6"/>
      <c r="AG149" s="6"/>
      <c r="AH149" s="6"/>
      <c r="AI149" s="6"/>
      <c r="AJ149" s="58"/>
    </row>
    <row r="150" spans="2:36" ht="13.8" outlineLevel="1" thickBot="1" x14ac:dyDescent="0.3">
      <c r="B150" s="20"/>
      <c r="C150" s="252"/>
      <c r="D150" s="252"/>
      <c r="E150" s="49"/>
      <c r="F150" s="252"/>
      <c r="G150" s="252"/>
      <c r="H150" s="252"/>
      <c r="I150" s="33"/>
      <c r="N150" s="106" t="s">
        <v>268</v>
      </c>
      <c r="O150" s="107">
        <f>SUM(O138:O149)</f>
        <v>24654.420000000006</v>
      </c>
      <c r="P150" s="107">
        <f>SUM(P138:P149)</f>
        <v>2918.4</v>
      </c>
      <c r="Q150" s="108">
        <f t="shared" si="6"/>
        <v>27572.820000000007</v>
      </c>
      <c r="R150" s="6"/>
      <c r="S150" s="96"/>
      <c r="T150" s="61"/>
      <c r="U150" s="6"/>
      <c r="V150" s="6"/>
      <c r="W150" s="6"/>
      <c r="X150" s="6"/>
      <c r="Y150" s="6"/>
      <c r="Z150" s="6"/>
      <c r="AA150" s="6"/>
      <c r="AB150" s="6"/>
      <c r="AC150" s="6"/>
      <c r="AD150" s="6"/>
      <c r="AE150" s="6"/>
      <c r="AF150" s="6"/>
      <c r="AG150" s="6"/>
      <c r="AH150" s="6"/>
      <c r="AI150" s="6"/>
      <c r="AJ150" s="58"/>
    </row>
    <row r="151" spans="2:36" outlineLevel="1" x14ac:dyDescent="0.25">
      <c r="B151" s="20"/>
      <c r="C151" s="252"/>
      <c r="D151" s="252"/>
      <c r="E151" s="49"/>
      <c r="F151" s="252"/>
      <c r="G151" s="252"/>
      <c r="H151" s="252"/>
      <c r="I151" s="33"/>
      <c r="N151" s="64"/>
      <c r="O151" s="6"/>
      <c r="P151" s="6"/>
      <c r="Q151" s="6"/>
      <c r="R151" s="6"/>
      <c r="S151" s="6"/>
      <c r="T151" s="61"/>
      <c r="U151" s="6"/>
      <c r="V151" s="6"/>
      <c r="W151" s="6"/>
      <c r="X151" s="6"/>
      <c r="Y151" s="6"/>
      <c r="Z151" s="6"/>
      <c r="AA151" s="6"/>
      <c r="AB151" s="6"/>
      <c r="AC151" s="6"/>
      <c r="AD151" s="6"/>
      <c r="AE151" s="6"/>
      <c r="AF151" s="6"/>
      <c r="AG151" s="6"/>
      <c r="AH151" s="6"/>
      <c r="AI151" s="6"/>
      <c r="AJ151" s="58"/>
    </row>
    <row r="152" spans="2:36" outlineLevel="1" x14ac:dyDescent="0.25">
      <c r="B152" s="20"/>
      <c r="C152" s="252"/>
      <c r="D152" s="252"/>
      <c r="E152" s="49"/>
      <c r="F152" s="252"/>
      <c r="G152" s="252"/>
      <c r="H152" s="252"/>
      <c r="I152" s="33"/>
      <c r="N152" s="64"/>
      <c r="O152" s="6"/>
      <c r="P152" s="6"/>
      <c r="Q152" s="6"/>
      <c r="R152" s="6"/>
      <c r="S152" s="6"/>
      <c r="T152" s="61"/>
      <c r="U152" s="6"/>
      <c r="V152" s="6"/>
      <c r="W152" s="6"/>
      <c r="X152" s="6"/>
      <c r="Y152" s="6"/>
      <c r="Z152" s="6"/>
      <c r="AA152" s="6"/>
      <c r="AB152" s="6"/>
      <c r="AC152" s="6"/>
      <c r="AD152" s="6"/>
      <c r="AE152" s="6"/>
      <c r="AF152" s="6"/>
      <c r="AG152" s="6"/>
      <c r="AH152" s="6"/>
      <c r="AI152" s="6"/>
      <c r="AJ152" s="58"/>
    </row>
    <row r="153" spans="2:36" outlineLevel="1" x14ac:dyDescent="0.25">
      <c r="B153" s="252"/>
      <c r="C153" s="252"/>
      <c r="D153" s="252"/>
      <c r="E153" s="252"/>
      <c r="F153" s="252"/>
      <c r="G153" s="252"/>
      <c r="H153" s="252"/>
      <c r="I153" s="33"/>
      <c r="N153" s="26"/>
      <c r="O153" s="27"/>
      <c r="P153" s="27"/>
      <c r="Q153" s="27"/>
      <c r="R153" s="27"/>
      <c r="S153" s="27"/>
      <c r="T153" s="27"/>
      <c r="U153" s="28"/>
      <c r="V153" s="29"/>
      <c r="W153" s="29"/>
      <c r="X153" s="29"/>
      <c r="Y153" s="29"/>
      <c r="Z153" s="29"/>
      <c r="AA153" s="29"/>
      <c r="AB153" s="29"/>
      <c r="AC153" s="29"/>
      <c r="AD153" s="29"/>
      <c r="AE153" s="29"/>
      <c r="AF153" s="29"/>
      <c r="AG153" s="29"/>
      <c r="AH153" s="29"/>
      <c r="AI153" s="29"/>
      <c r="AJ153" s="89"/>
    </row>
    <row r="154" spans="2:36" outlineLevel="1" x14ac:dyDescent="0.25">
      <c r="B154" s="251"/>
      <c r="C154" s="252"/>
      <c r="D154" s="252"/>
      <c r="E154" s="252"/>
      <c r="F154" s="252"/>
      <c r="G154" s="252"/>
      <c r="H154" s="252"/>
      <c r="I154" s="33"/>
    </row>
    <row r="155" spans="2:36" outlineLevel="1" x14ac:dyDescent="0.25">
      <c r="B155" s="251"/>
      <c r="C155" s="252"/>
      <c r="D155" s="252"/>
      <c r="E155" s="252"/>
      <c r="F155" s="252"/>
      <c r="G155" s="252"/>
      <c r="H155" s="252"/>
      <c r="I155" s="33"/>
    </row>
    <row r="156" spans="2:36" outlineLevel="1" x14ac:dyDescent="0.25">
      <c r="B156" s="251"/>
      <c r="C156" s="252"/>
      <c r="D156" s="252"/>
      <c r="E156" s="252"/>
      <c r="F156" s="252"/>
      <c r="G156" s="252"/>
      <c r="H156" s="252"/>
      <c r="I156" s="33"/>
    </row>
    <row r="157" spans="2:36" ht="22.8" x14ac:dyDescent="0.25">
      <c r="B157" s="1406"/>
      <c r="C157" s="1360"/>
      <c r="D157" s="1360"/>
      <c r="E157" s="1360"/>
      <c r="F157" s="1360"/>
      <c r="G157" s="1360"/>
      <c r="H157" s="1360"/>
      <c r="I157" s="1407"/>
      <c r="J157" s="252"/>
      <c r="R157" s="4"/>
      <c r="S157" s="252"/>
    </row>
    <row r="158" spans="2:36" ht="37.5" customHeight="1" x14ac:dyDescent="0.25">
      <c r="B158" s="1406" t="s">
        <v>372</v>
      </c>
      <c r="C158" s="1360"/>
      <c r="D158" s="1360"/>
      <c r="E158" s="1360"/>
      <c r="F158" s="1360"/>
      <c r="G158" s="1360"/>
      <c r="H158" s="1360"/>
      <c r="I158" s="1407"/>
      <c r="J158" s="252"/>
      <c r="K158" s="252"/>
      <c r="L158" s="252"/>
      <c r="M158" s="250"/>
      <c r="N158" s="250"/>
      <c r="O158" s="250"/>
      <c r="P158" s="250"/>
      <c r="Q158" s="250"/>
      <c r="R158" s="252"/>
      <c r="S158" s="252"/>
    </row>
    <row r="159" spans="2:36" x14ac:dyDescent="0.25">
      <c r="B159" s="109"/>
      <c r="C159" s="110"/>
      <c r="D159" s="110"/>
      <c r="E159" s="110"/>
      <c r="F159" s="110"/>
      <c r="G159" s="110"/>
      <c r="H159" s="151"/>
      <c r="I159" s="146"/>
      <c r="J159" s="252"/>
      <c r="K159" s="252"/>
      <c r="L159" s="252"/>
      <c r="M159" s="250"/>
      <c r="N159" s="250"/>
      <c r="O159" s="250"/>
      <c r="P159" s="250"/>
      <c r="Q159" s="250"/>
      <c r="R159" s="252"/>
      <c r="S159" s="252"/>
    </row>
    <row r="160" spans="2:36" ht="14.4" hidden="1" outlineLevel="1" x14ac:dyDescent="0.35">
      <c r="B160" s="113"/>
      <c r="C160" s="114"/>
      <c r="D160" s="115" t="s">
        <v>98</v>
      </c>
      <c r="E160" s="116"/>
      <c r="F160" s="116"/>
      <c r="G160" s="117"/>
      <c r="H160" s="118"/>
      <c r="I160" s="118"/>
      <c r="J160" s="252"/>
      <c r="K160" s="252"/>
      <c r="L160" s="252"/>
      <c r="M160" s="250"/>
      <c r="N160" s="250"/>
      <c r="O160" s="250"/>
      <c r="P160" s="250"/>
      <c r="Q160" s="250"/>
      <c r="R160" s="252"/>
      <c r="S160" s="252"/>
    </row>
    <row r="161" spans="2:19" hidden="1" outlineLevel="1" x14ac:dyDescent="0.25">
      <c r="B161" s="119"/>
      <c r="C161" s="120"/>
      <c r="D161" s="121" t="s">
        <v>99</v>
      </c>
      <c r="E161" s="252"/>
      <c r="F161" s="252"/>
      <c r="G161" s="33"/>
      <c r="H161" s="122"/>
      <c r="I161" s="122"/>
      <c r="J161" s="252"/>
      <c r="K161" s="252"/>
      <c r="L161" s="252"/>
      <c r="M161" s="250"/>
      <c r="N161" s="250"/>
      <c r="O161" s="250"/>
      <c r="P161" s="250"/>
      <c r="Q161" s="250"/>
      <c r="R161" s="252"/>
      <c r="S161" s="252"/>
    </row>
    <row r="162" spans="2:19" ht="14.4" hidden="1" outlineLevel="1" x14ac:dyDescent="0.3">
      <c r="B162" s="123"/>
      <c r="C162" s="124"/>
      <c r="D162" s="125" t="s">
        <v>100</v>
      </c>
      <c r="E162" s="110"/>
      <c r="F162" s="252"/>
      <c r="G162" s="111"/>
      <c r="H162" s="122"/>
      <c r="I162" s="122"/>
      <c r="J162" s="252"/>
      <c r="K162" s="252"/>
      <c r="L162" s="252"/>
      <c r="M162" s="250"/>
      <c r="N162" s="250"/>
      <c r="O162" s="250"/>
      <c r="P162" s="250"/>
      <c r="Q162" s="250"/>
      <c r="R162" s="252"/>
      <c r="S162" s="252"/>
    </row>
    <row r="163" spans="2:19" hidden="1" outlineLevel="1" x14ac:dyDescent="0.25">
      <c r="B163" s="1408" t="s">
        <v>344</v>
      </c>
      <c r="C163" s="1409"/>
      <c r="D163" s="1409"/>
      <c r="E163" s="1409"/>
      <c r="F163" s="1409"/>
      <c r="G163" s="1410"/>
      <c r="H163" s="126"/>
      <c r="I163" s="126"/>
      <c r="J163" s="252"/>
      <c r="K163" s="252"/>
      <c r="L163" s="252"/>
      <c r="M163" s="250"/>
      <c r="N163" s="250"/>
      <c r="O163" s="250"/>
      <c r="P163" s="250"/>
      <c r="Q163" s="250"/>
      <c r="R163" s="252"/>
      <c r="S163" s="252"/>
    </row>
    <row r="164" spans="2:19" hidden="1" outlineLevel="1" x14ac:dyDescent="0.25">
      <c r="B164" s="127" t="s">
        <v>102</v>
      </c>
      <c r="C164" s="114"/>
      <c r="D164" s="114" t="s">
        <v>103</v>
      </c>
      <c r="E164" s="114"/>
      <c r="F164" s="114" t="s">
        <v>103</v>
      </c>
      <c r="G164" s="128" t="s">
        <v>141</v>
      </c>
      <c r="H164" s="128" t="s">
        <v>104</v>
      </c>
      <c r="I164" s="126" t="s">
        <v>105</v>
      </c>
      <c r="J164" s="252"/>
      <c r="K164" s="252"/>
      <c r="L164" s="252"/>
      <c r="M164" s="250"/>
      <c r="N164" s="250"/>
      <c r="O164" s="250"/>
      <c r="P164" s="250"/>
      <c r="Q164" s="250"/>
      <c r="R164" s="252"/>
      <c r="S164" s="252"/>
    </row>
    <row r="165" spans="2:19" hidden="1" outlineLevel="1" x14ac:dyDescent="0.25">
      <c r="B165" s="113"/>
      <c r="C165" s="113"/>
      <c r="D165" s="116"/>
      <c r="E165" s="117"/>
      <c r="F165" s="33"/>
      <c r="G165" s="251"/>
      <c r="H165" s="120"/>
      <c r="I165" s="120"/>
      <c r="J165" s="252"/>
      <c r="K165" s="252"/>
      <c r="L165" s="252"/>
      <c r="M165" s="250"/>
      <c r="N165" s="250"/>
      <c r="O165" s="250"/>
      <c r="P165" s="250"/>
      <c r="Q165" s="250"/>
      <c r="R165" s="252"/>
      <c r="S165" s="252"/>
    </row>
    <row r="166" spans="2:19" hidden="1" outlineLevel="1" x14ac:dyDescent="0.25">
      <c r="B166" s="119"/>
      <c r="C166" s="251"/>
      <c r="D166" s="252"/>
      <c r="E166" s="33"/>
      <c r="F166" s="33"/>
      <c r="G166" s="251"/>
      <c r="H166" s="120"/>
      <c r="I166" s="120"/>
      <c r="J166" s="252"/>
      <c r="K166" s="252"/>
      <c r="L166" s="252"/>
      <c r="M166" s="250"/>
      <c r="N166" s="250"/>
      <c r="O166" s="250"/>
      <c r="P166" s="250"/>
      <c r="Q166" s="250"/>
      <c r="R166" s="252"/>
      <c r="S166" s="252"/>
    </row>
    <row r="167" spans="2:19" ht="14.4" hidden="1" outlineLevel="1" x14ac:dyDescent="0.3">
      <c r="B167" s="129" t="s">
        <v>328</v>
      </c>
      <c r="C167" s="74" t="s">
        <v>327</v>
      </c>
      <c r="D167" s="252"/>
      <c r="E167" s="33"/>
      <c r="F167" s="33"/>
      <c r="G167" s="251"/>
      <c r="H167" s="120"/>
      <c r="I167" s="120"/>
      <c r="J167" s="252"/>
      <c r="K167" s="252"/>
      <c r="L167" s="252"/>
      <c r="M167" s="250"/>
      <c r="N167" s="250"/>
      <c r="O167" s="250"/>
      <c r="P167" s="250"/>
      <c r="Q167" s="250"/>
      <c r="R167" s="252"/>
      <c r="S167" s="252"/>
    </row>
    <row r="168" spans="2:19" hidden="1" outlineLevel="1" x14ac:dyDescent="0.25">
      <c r="B168" s="130"/>
      <c r="C168" s="131"/>
      <c r="D168" s="252"/>
      <c r="E168" s="33"/>
      <c r="F168" s="33"/>
      <c r="G168" s="251"/>
      <c r="H168" s="120"/>
      <c r="I168" s="120"/>
      <c r="J168" s="252"/>
      <c r="K168" s="252"/>
      <c r="L168" s="252"/>
      <c r="M168" s="250"/>
      <c r="N168" s="250"/>
      <c r="O168" s="250"/>
      <c r="P168" s="250"/>
      <c r="Q168" s="250"/>
      <c r="R168" s="252"/>
      <c r="S168" s="252"/>
    </row>
    <row r="169" spans="2:19" ht="14.4" hidden="1" outlineLevel="1" x14ac:dyDescent="0.3">
      <c r="B169" s="73" t="s">
        <v>329</v>
      </c>
      <c r="C169" s="74" t="s">
        <v>337</v>
      </c>
      <c r="D169" s="252"/>
      <c r="E169" s="33"/>
      <c r="F169" s="33"/>
      <c r="G169" s="251"/>
      <c r="H169" s="120"/>
      <c r="I169" s="120"/>
      <c r="J169" s="252"/>
      <c r="K169" s="252"/>
      <c r="L169" s="252"/>
      <c r="M169" s="250"/>
      <c r="N169" s="250"/>
      <c r="O169" s="250"/>
      <c r="P169" s="250"/>
      <c r="Q169" s="250"/>
      <c r="R169" s="252"/>
      <c r="S169" s="252"/>
    </row>
    <row r="170" spans="2:19" hidden="1" outlineLevel="1" x14ac:dyDescent="0.25">
      <c r="B170" s="130"/>
      <c r="C170" s="131"/>
      <c r="D170" s="252"/>
      <c r="E170" s="33"/>
      <c r="F170" s="33"/>
      <c r="G170" s="251"/>
      <c r="H170" s="120"/>
      <c r="I170" s="120"/>
      <c r="J170" s="252"/>
      <c r="K170" s="252"/>
      <c r="L170" s="252"/>
      <c r="M170" s="250"/>
      <c r="N170" s="250"/>
      <c r="O170" s="250"/>
      <c r="P170" s="250"/>
      <c r="Q170" s="250"/>
      <c r="R170" s="4"/>
      <c r="S170" s="252"/>
    </row>
    <row r="171" spans="2:19" ht="14.4" hidden="1" outlineLevel="1" x14ac:dyDescent="0.25">
      <c r="B171" s="73"/>
      <c r="C171" s="251" t="s">
        <v>330</v>
      </c>
      <c r="D171" s="252"/>
      <c r="E171" s="33"/>
      <c r="F171" s="33"/>
      <c r="G171" s="251"/>
      <c r="H171" s="120"/>
      <c r="I171" s="120"/>
      <c r="J171" s="252"/>
      <c r="K171" s="252"/>
      <c r="L171" s="252"/>
      <c r="M171" s="250"/>
      <c r="N171" s="250"/>
      <c r="O171" s="250"/>
      <c r="P171" s="250"/>
      <c r="Q171" s="250"/>
      <c r="R171" s="4"/>
      <c r="S171" s="252"/>
    </row>
    <row r="172" spans="2:19" ht="14.4" hidden="1" outlineLevel="1" x14ac:dyDescent="0.3">
      <c r="B172" s="74"/>
      <c r="C172" s="251" t="s">
        <v>56</v>
      </c>
      <c r="D172" s="252"/>
      <c r="E172" s="33"/>
      <c r="F172" s="112"/>
      <c r="G172" s="251"/>
      <c r="H172" s="120"/>
      <c r="I172" s="120"/>
      <c r="J172" s="252"/>
      <c r="K172" s="252"/>
      <c r="L172" s="252"/>
      <c r="M172" s="250"/>
      <c r="N172" s="250"/>
      <c r="O172" s="250"/>
      <c r="P172" s="250"/>
      <c r="Q172" s="250"/>
      <c r="R172" s="4"/>
      <c r="S172" s="252"/>
    </row>
    <row r="173" spans="2:19" hidden="1" outlineLevel="1" x14ac:dyDescent="0.25">
      <c r="B173" s="130"/>
      <c r="C173" s="251" t="s">
        <v>56</v>
      </c>
      <c r="D173" s="252"/>
      <c r="E173" s="33"/>
      <c r="F173" s="112"/>
      <c r="G173" s="251"/>
      <c r="H173" s="120"/>
      <c r="I173" s="120"/>
      <c r="J173" s="252"/>
      <c r="K173" s="252"/>
      <c r="L173" s="252"/>
      <c r="M173" s="250"/>
      <c r="N173" s="250"/>
      <c r="O173" s="250"/>
      <c r="P173" s="250"/>
      <c r="Q173" s="250"/>
      <c r="R173" s="4"/>
      <c r="S173" s="252"/>
    </row>
    <row r="174" spans="2:19" hidden="1" outlineLevel="1" x14ac:dyDescent="0.25">
      <c r="B174" s="130"/>
      <c r="C174" s="64" t="s">
        <v>336</v>
      </c>
      <c r="D174" s="252"/>
      <c r="E174" s="112"/>
      <c r="F174" s="132" t="s">
        <v>17</v>
      </c>
      <c r="G174" s="133">
        <v>1</v>
      </c>
      <c r="H174" s="134">
        <v>51000</v>
      </c>
      <c r="I174" s="135">
        <f>(G174*H174)</f>
        <v>51000</v>
      </c>
      <c r="J174" s="252"/>
      <c r="K174" s="252"/>
      <c r="L174" s="252"/>
      <c r="M174" s="250"/>
      <c r="N174" s="250"/>
      <c r="O174" s="250"/>
      <c r="P174" s="250"/>
      <c r="Q174" s="250"/>
      <c r="R174" s="4"/>
      <c r="S174" s="252"/>
    </row>
    <row r="175" spans="2:19" hidden="1" outlineLevel="1" x14ac:dyDescent="0.25">
      <c r="B175" s="130"/>
      <c r="C175" s="251"/>
      <c r="D175" s="252"/>
      <c r="E175" s="112"/>
      <c r="F175" s="112"/>
      <c r="G175" s="251"/>
      <c r="H175" s="120"/>
      <c r="I175" s="120"/>
      <c r="J175" s="252"/>
      <c r="K175" s="252"/>
      <c r="L175" s="252"/>
      <c r="M175" s="250"/>
      <c r="N175" s="250"/>
      <c r="O175" s="250"/>
      <c r="P175" s="250"/>
      <c r="Q175" s="250"/>
      <c r="R175" s="4"/>
      <c r="S175" s="252"/>
    </row>
    <row r="176" spans="2:19" hidden="1" outlineLevel="1" x14ac:dyDescent="0.25">
      <c r="B176" s="130"/>
      <c r="C176" s="131" t="s">
        <v>332</v>
      </c>
      <c r="D176" s="6" t="s">
        <v>333</v>
      </c>
      <c r="E176" s="112"/>
      <c r="F176" s="132" t="s">
        <v>17</v>
      </c>
      <c r="G176" s="133">
        <v>0</v>
      </c>
      <c r="H176" s="134">
        <v>0</v>
      </c>
      <c r="I176" s="135">
        <f>(G176*H176)</f>
        <v>0</v>
      </c>
      <c r="J176" s="252"/>
      <c r="K176" s="252"/>
      <c r="L176" s="252"/>
      <c r="M176" s="250"/>
      <c r="N176" s="250"/>
      <c r="O176" s="250"/>
      <c r="P176" s="250"/>
      <c r="Q176" s="250"/>
      <c r="R176" s="4"/>
      <c r="S176" s="252"/>
    </row>
    <row r="177" spans="2:19" hidden="1" outlineLevel="1" x14ac:dyDescent="0.25">
      <c r="B177" s="130"/>
      <c r="C177" s="251"/>
      <c r="D177" s="252"/>
      <c r="E177" s="112"/>
      <c r="F177" s="112"/>
      <c r="G177" s="136"/>
      <c r="H177" s="122"/>
      <c r="I177" s="122"/>
      <c r="J177" s="252"/>
      <c r="K177" s="252"/>
      <c r="L177" s="252"/>
      <c r="M177" s="250"/>
      <c r="N177" s="250"/>
      <c r="O177" s="250"/>
      <c r="P177" s="250"/>
      <c r="Q177" s="250"/>
      <c r="R177" s="4"/>
      <c r="S177" s="252"/>
    </row>
    <row r="178" spans="2:19" hidden="1" outlineLevel="1" x14ac:dyDescent="0.25">
      <c r="B178" s="130"/>
      <c r="C178" s="251" t="s">
        <v>331</v>
      </c>
      <c r="D178" s="6" t="s">
        <v>333</v>
      </c>
      <c r="E178" s="112"/>
      <c r="F178" s="132" t="s">
        <v>17</v>
      </c>
      <c r="G178" s="133">
        <v>0</v>
      </c>
      <c r="H178" s="134">
        <v>0</v>
      </c>
      <c r="I178" s="135">
        <f>(G178*H178)</f>
        <v>0</v>
      </c>
      <c r="J178" s="252"/>
      <c r="K178" s="252"/>
      <c r="L178" s="252"/>
      <c r="M178" s="250"/>
      <c r="N178" s="250"/>
      <c r="O178" s="250"/>
      <c r="P178" s="250"/>
      <c r="Q178" s="250"/>
      <c r="R178" s="4"/>
      <c r="S178" s="252"/>
    </row>
    <row r="179" spans="2:19" hidden="1" outlineLevel="1" x14ac:dyDescent="0.25">
      <c r="B179" s="130"/>
      <c r="C179" s="131"/>
      <c r="D179" s="252"/>
      <c r="E179" s="112"/>
      <c r="F179" s="132"/>
      <c r="G179" s="133"/>
      <c r="H179" s="134"/>
      <c r="I179" s="135"/>
      <c r="J179" s="252"/>
      <c r="K179" s="252"/>
      <c r="L179" s="252"/>
      <c r="M179" s="250"/>
      <c r="N179" s="250"/>
      <c r="O179" s="250"/>
      <c r="P179" s="250"/>
      <c r="Q179" s="250"/>
      <c r="R179" s="4"/>
      <c r="S179" s="252"/>
    </row>
    <row r="180" spans="2:19" hidden="1" outlineLevel="1" x14ac:dyDescent="0.25">
      <c r="B180" s="130"/>
      <c r="C180" s="137" t="s">
        <v>334</v>
      </c>
      <c r="D180" s="252"/>
      <c r="E180" s="112"/>
      <c r="F180" s="112"/>
      <c r="G180" s="136"/>
      <c r="H180" s="122"/>
      <c r="I180" s="122"/>
      <c r="J180" s="252"/>
      <c r="K180" s="252"/>
      <c r="L180" s="252"/>
      <c r="M180" s="250"/>
      <c r="N180" s="250"/>
      <c r="O180" s="250"/>
      <c r="P180" s="250"/>
      <c r="Q180" s="250"/>
      <c r="R180" s="4"/>
      <c r="S180" s="252"/>
    </row>
    <row r="181" spans="2:19" hidden="1" outlineLevel="1" x14ac:dyDescent="0.25">
      <c r="B181" s="130"/>
      <c r="C181" s="64" t="s">
        <v>335</v>
      </c>
      <c r="D181" s="252"/>
      <c r="E181" s="112"/>
      <c r="F181" s="132"/>
      <c r="G181" s="133"/>
      <c r="H181" s="134"/>
      <c r="I181" s="135">
        <f>SUM(I174:I178)</f>
        <v>51000</v>
      </c>
      <c r="J181" s="252"/>
      <c r="K181" s="252"/>
      <c r="L181" s="252"/>
      <c r="M181" s="250"/>
      <c r="N181" s="250"/>
      <c r="O181" s="250"/>
      <c r="P181" s="250"/>
      <c r="Q181" s="250"/>
      <c r="R181" s="4"/>
      <c r="S181" s="252"/>
    </row>
    <row r="182" spans="2:19" hidden="1" outlineLevel="1" x14ac:dyDescent="0.25">
      <c r="B182" s="130"/>
      <c r="C182" s="131"/>
      <c r="D182" s="252"/>
      <c r="E182" s="112"/>
      <c r="F182" s="132"/>
      <c r="G182" s="136"/>
      <c r="H182" s="122"/>
      <c r="I182" s="122"/>
      <c r="J182" s="252"/>
      <c r="K182" s="252"/>
      <c r="L182" s="252"/>
      <c r="M182" s="250"/>
      <c r="N182" s="250"/>
      <c r="O182" s="250"/>
      <c r="P182" s="250"/>
      <c r="Q182" s="250"/>
      <c r="R182" s="4"/>
      <c r="S182" s="252"/>
    </row>
    <row r="183" spans="2:19" hidden="1" outlineLevel="1" x14ac:dyDescent="0.25">
      <c r="B183" s="130"/>
      <c r="C183" s="131"/>
      <c r="D183" s="252"/>
      <c r="E183" s="112"/>
      <c r="F183" s="132"/>
      <c r="G183" s="136"/>
      <c r="H183" s="122"/>
      <c r="I183" s="122"/>
      <c r="J183" s="252"/>
      <c r="K183" s="252"/>
      <c r="L183" s="252"/>
      <c r="M183" s="250"/>
      <c r="N183" s="250"/>
      <c r="O183" s="250"/>
      <c r="P183" s="250"/>
      <c r="Q183" s="250"/>
      <c r="R183" s="4"/>
      <c r="S183" s="252"/>
    </row>
    <row r="184" spans="2:19" ht="14.4" hidden="1" outlineLevel="1" x14ac:dyDescent="0.3">
      <c r="B184" s="73" t="s">
        <v>340</v>
      </c>
      <c r="C184" s="74" t="s">
        <v>341</v>
      </c>
      <c r="D184" s="252"/>
      <c r="E184" s="33"/>
      <c r="F184" s="33"/>
      <c r="G184" s="251"/>
      <c r="H184" s="120"/>
      <c r="I184" s="120"/>
      <c r="J184" s="252"/>
      <c r="K184" s="252"/>
      <c r="L184" s="252"/>
      <c r="M184" s="250"/>
      <c r="N184" s="250"/>
      <c r="O184" s="250"/>
      <c r="P184" s="250"/>
      <c r="Q184" s="250"/>
      <c r="R184" s="4"/>
      <c r="S184" s="252"/>
    </row>
    <row r="185" spans="2:19" hidden="1" outlineLevel="1" x14ac:dyDescent="0.25">
      <c r="B185" s="130"/>
      <c r="C185" s="131"/>
      <c r="D185" s="252"/>
      <c r="E185" s="33"/>
      <c r="F185" s="33"/>
      <c r="G185" s="251"/>
      <c r="H185" s="120"/>
      <c r="I185" s="120"/>
      <c r="J185" s="252"/>
      <c r="K185" s="252"/>
      <c r="L185" s="252"/>
      <c r="M185" s="250"/>
      <c r="N185" s="250"/>
      <c r="O185" s="250"/>
      <c r="P185" s="250"/>
      <c r="Q185" s="250"/>
      <c r="R185" s="4"/>
      <c r="S185" s="252"/>
    </row>
    <row r="186" spans="2:19" ht="14.4" hidden="1" outlineLevel="1" x14ac:dyDescent="0.25">
      <c r="B186" s="73"/>
      <c r="C186" s="251" t="s">
        <v>330</v>
      </c>
      <c r="D186" s="252"/>
      <c r="E186" s="33"/>
      <c r="F186" s="33"/>
      <c r="G186" s="251"/>
      <c r="H186" s="120"/>
      <c r="I186" s="120"/>
      <c r="J186" s="252"/>
      <c r="K186" s="252"/>
      <c r="L186" s="252"/>
      <c r="M186" s="250"/>
      <c r="N186" s="250"/>
      <c r="O186" s="250"/>
      <c r="P186" s="250"/>
      <c r="Q186" s="250"/>
      <c r="R186" s="4"/>
      <c r="S186" s="252"/>
    </row>
    <row r="187" spans="2:19" ht="14.4" hidden="1" outlineLevel="1" x14ac:dyDescent="0.3">
      <c r="B187" s="74"/>
      <c r="C187" s="251" t="s">
        <v>56</v>
      </c>
      <c r="D187" s="252"/>
      <c r="E187" s="33"/>
      <c r="F187" s="112"/>
      <c r="G187" s="251"/>
      <c r="H187" s="120"/>
      <c r="I187" s="120"/>
      <c r="J187" s="252"/>
      <c r="K187" s="252"/>
      <c r="L187" s="252"/>
      <c r="M187" s="250"/>
      <c r="N187" s="250"/>
      <c r="O187" s="250"/>
      <c r="P187" s="250"/>
      <c r="Q187" s="250"/>
      <c r="R187" s="4"/>
      <c r="S187" s="252"/>
    </row>
    <row r="188" spans="2:19" hidden="1" outlineLevel="1" x14ac:dyDescent="0.25">
      <c r="B188" s="130"/>
      <c r="C188" s="251" t="s">
        <v>56</v>
      </c>
      <c r="D188" s="252"/>
      <c r="E188" s="33"/>
      <c r="F188" s="112"/>
      <c r="G188" s="251"/>
      <c r="H188" s="120"/>
      <c r="I188" s="120"/>
      <c r="J188" s="252"/>
      <c r="K188" s="252"/>
      <c r="L188" s="252"/>
      <c r="M188" s="250"/>
      <c r="N188" s="250"/>
      <c r="O188" s="250"/>
      <c r="P188" s="250"/>
      <c r="Q188" s="250"/>
      <c r="R188" s="4"/>
      <c r="S188" s="252"/>
    </row>
    <row r="189" spans="2:19" hidden="1" outlineLevel="1" x14ac:dyDescent="0.25">
      <c r="B189" s="130"/>
      <c r="C189" s="64" t="s">
        <v>336</v>
      </c>
      <c r="D189" s="252"/>
      <c r="E189" s="112"/>
      <c r="F189" s="132" t="s">
        <v>17</v>
      </c>
      <c r="G189" s="133">
        <v>1</v>
      </c>
      <c r="H189" s="134">
        <v>41000</v>
      </c>
      <c r="I189" s="138">
        <f>(G189*H189)</f>
        <v>41000</v>
      </c>
      <c r="J189" s="252"/>
      <c r="K189" s="252"/>
      <c r="L189" s="252"/>
      <c r="M189" s="250"/>
      <c r="N189" s="250"/>
      <c r="O189" s="250"/>
      <c r="P189" s="250"/>
      <c r="Q189" s="250"/>
      <c r="R189" s="4"/>
      <c r="S189" s="252"/>
    </row>
    <row r="190" spans="2:19" hidden="1" outlineLevel="1" x14ac:dyDescent="0.25">
      <c r="B190" s="130"/>
      <c r="C190" s="251"/>
      <c r="D190" s="252"/>
      <c r="E190" s="112"/>
      <c r="F190" s="112"/>
      <c r="G190" s="251"/>
      <c r="H190" s="120"/>
      <c r="I190" s="120"/>
      <c r="J190" s="252"/>
      <c r="K190" s="252"/>
      <c r="L190" s="252"/>
      <c r="M190" s="250"/>
      <c r="N190" s="250"/>
      <c r="O190" s="250"/>
      <c r="P190" s="250"/>
      <c r="Q190" s="250"/>
      <c r="R190" s="4"/>
      <c r="S190" s="252"/>
    </row>
    <row r="191" spans="2:19" hidden="1" outlineLevel="1" x14ac:dyDescent="0.25">
      <c r="B191" s="130"/>
      <c r="C191" s="131" t="s">
        <v>332</v>
      </c>
      <c r="D191" s="6" t="s">
        <v>333</v>
      </c>
      <c r="E191" s="112"/>
      <c r="F191" s="132" t="s">
        <v>17</v>
      </c>
      <c r="G191" s="133">
        <v>0</v>
      </c>
      <c r="H191" s="134">
        <v>0</v>
      </c>
      <c r="I191" s="135">
        <f>(G191*H191)</f>
        <v>0</v>
      </c>
      <c r="J191" s="252"/>
      <c r="K191" s="252"/>
      <c r="L191" s="252"/>
      <c r="M191" s="250"/>
      <c r="N191" s="250"/>
      <c r="O191" s="250"/>
      <c r="P191" s="250"/>
      <c r="Q191" s="250"/>
      <c r="R191" s="4"/>
      <c r="S191" s="252"/>
    </row>
    <row r="192" spans="2:19" hidden="1" outlineLevel="1" x14ac:dyDescent="0.25">
      <c r="B192" s="130"/>
      <c r="C192" s="251"/>
      <c r="D192" s="252"/>
      <c r="E192" s="112"/>
      <c r="F192" s="112"/>
      <c r="G192" s="136"/>
      <c r="H192" s="122"/>
      <c r="I192" s="122"/>
      <c r="J192" s="252"/>
      <c r="K192" s="252"/>
      <c r="L192" s="252"/>
      <c r="M192" s="250"/>
      <c r="N192" s="250"/>
      <c r="O192" s="250"/>
      <c r="P192" s="250"/>
      <c r="Q192" s="250"/>
      <c r="R192" s="4"/>
      <c r="S192" s="252"/>
    </row>
    <row r="193" spans="2:19" hidden="1" outlineLevel="1" x14ac:dyDescent="0.25">
      <c r="B193" s="130"/>
      <c r="C193" s="251" t="s">
        <v>331</v>
      </c>
      <c r="D193" s="6" t="s">
        <v>333</v>
      </c>
      <c r="E193" s="112"/>
      <c r="F193" s="132" t="s">
        <v>17</v>
      </c>
      <c r="G193" s="133">
        <v>0</v>
      </c>
      <c r="H193" s="134">
        <v>0</v>
      </c>
      <c r="I193" s="135">
        <f>(G193*H193)</f>
        <v>0</v>
      </c>
      <c r="J193" s="252"/>
      <c r="K193" s="252"/>
      <c r="L193" s="252"/>
      <c r="M193" s="250"/>
      <c r="N193" s="250"/>
      <c r="O193" s="250"/>
      <c r="P193" s="250"/>
      <c r="Q193" s="250"/>
      <c r="R193" s="4"/>
      <c r="S193" s="252"/>
    </row>
    <row r="194" spans="2:19" hidden="1" outlineLevel="1" x14ac:dyDescent="0.25">
      <c r="B194" s="130"/>
      <c r="C194" s="131"/>
      <c r="D194" s="252"/>
      <c r="E194" s="112"/>
      <c r="F194" s="132"/>
      <c r="G194" s="133"/>
      <c r="H194" s="134"/>
      <c r="I194" s="135"/>
      <c r="J194" s="252"/>
      <c r="K194" s="252"/>
      <c r="L194" s="252"/>
      <c r="M194" s="250"/>
      <c r="N194" s="250"/>
      <c r="O194" s="250"/>
      <c r="P194" s="250"/>
      <c r="Q194" s="250"/>
      <c r="R194" s="4"/>
      <c r="S194" s="252"/>
    </row>
    <row r="195" spans="2:19" hidden="1" outlineLevel="1" x14ac:dyDescent="0.25">
      <c r="B195" s="130"/>
      <c r="C195" s="137" t="s">
        <v>334</v>
      </c>
      <c r="D195" s="252"/>
      <c r="E195" s="112"/>
      <c r="F195" s="112"/>
      <c r="G195" s="136"/>
      <c r="H195" s="122"/>
      <c r="I195" s="122"/>
      <c r="J195" s="252"/>
      <c r="K195" s="252"/>
      <c r="L195" s="252"/>
      <c r="M195" s="250"/>
      <c r="N195" s="250"/>
      <c r="O195" s="250"/>
      <c r="P195" s="250"/>
      <c r="Q195" s="250"/>
      <c r="R195" s="4"/>
      <c r="S195" s="252"/>
    </row>
    <row r="196" spans="2:19" hidden="1" outlineLevel="1" x14ac:dyDescent="0.25">
      <c r="B196" s="130"/>
      <c r="C196" s="64" t="s">
        <v>335</v>
      </c>
      <c r="D196" s="252"/>
      <c r="E196" s="112"/>
      <c r="F196" s="132"/>
      <c r="G196" s="133"/>
      <c r="H196" s="134"/>
      <c r="I196" s="138">
        <f>SUM(I189:I193)</f>
        <v>41000</v>
      </c>
      <c r="J196" s="252"/>
      <c r="K196" s="252"/>
      <c r="L196" s="252"/>
      <c r="M196" s="250"/>
      <c r="N196" s="250"/>
      <c r="O196" s="250"/>
      <c r="P196" s="250"/>
      <c r="Q196" s="250"/>
      <c r="R196" s="4"/>
      <c r="S196" s="252"/>
    </row>
    <row r="197" spans="2:19" hidden="1" outlineLevel="1" x14ac:dyDescent="0.25">
      <c r="B197" s="119"/>
      <c r="C197" s="139"/>
      <c r="D197" s="252"/>
      <c r="E197" s="112"/>
      <c r="F197" s="132"/>
      <c r="G197" s="133"/>
      <c r="H197" s="133"/>
      <c r="I197" s="135"/>
      <c r="J197" s="252"/>
      <c r="K197" s="252"/>
      <c r="L197" s="252"/>
      <c r="M197" s="250"/>
      <c r="N197" s="250"/>
      <c r="O197" s="250"/>
      <c r="P197" s="250"/>
      <c r="Q197" s="250"/>
      <c r="R197" s="4"/>
      <c r="S197" s="252"/>
    </row>
    <row r="198" spans="2:19" hidden="1" outlineLevel="1" x14ac:dyDescent="0.25">
      <c r="B198" s="119"/>
      <c r="C198" s="131"/>
      <c r="D198" s="252"/>
      <c r="E198" s="112"/>
      <c r="F198" s="132"/>
      <c r="G198" s="122"/>
      <c r="H198" s="122"/>
      <c r="I198" s="140"/>
      <c r="J198" s="252"/>
      <c r="K198" s="252"/>
      <c r="L198" s="252"/>
      <c r="M198" s="250"/>
      <c r="N198" s="250"/>
      <c r="O198" s="250"/>
      <c r="P198" s="250"/>
      <c r="Q198" s="250"/>
      <c r="R198" s="4"/>
      <c r="S198" s="252"/>
    </row>
    <row r="199" spans="2:19" ht="14.4" hidden="1" outlineLevel="1" x14ac:dyDescent="0.3">
      <c r="B199" s="73" t="s">
        <v>339</v>
      </c>
      <c r="C199" s="74" t="s">
        <v>342</v>
      </c>
      <c r="D199" s="252"/>
      <c r="E199" s="33"/>
      <c r="F199" s="33"/>
      <c r="G199" s="251"/>
      <c r="H199" s="120"/>
      <c r="I199" s="120"/>
      <c r="J199" s="252"/>
      <c r="K199" s="252"/>
      <c r="L199" s="252"/>
      <c r="M199" s="250"/>
      <c r="N199" s="250"/>
      <c r="O199" s="250"/>
      <c r="P199" s="250"/>
      <c r="Q199" s="250"/>
      <c r="R199" s="4"/>
      <c r="S199" s="252"/>
    </row>
    <row r="200" spans="2:19" hidden="1" outlineLevel="1" x14ac:dyDescent="0.25">
      <c r="B200" s="130"/>
      <c r="C200" s="131"/>
      <c r="D200" s="252"/>
      <c r="E200" s="33"/>
      <c r="F200" s="33"/>
      <c r="G200" s="251"/>
      <c r="H200" s="120"/>
      <c r="I200" s="120"/>
      <c r="J200" s="252"/>
      <c r="K200" s="252"/>
      <c r="L200" s="252"/>
      <c r="M200" s="250"/>
      <c r="N200" s="250"/>
      <c r="O200" s="250"/>
      <c r="P200" s="250"/>
      <c r="Q200" s="250"/>
      <c r="R200" s="4"/>
      <c r="S200" s="252"/>
    </row>
    <row r="201" spans="2:19" ht="14.4" hidden="1" outlineLevel="1" x14ac:dyDescent="0.25">
      <c r="B201" s="73"/>
      <c r="C201" s="251" t="s">
        <v>330</v>
      </c>
      <c r="D201" s="252"/>
      <c r="E201" s="33"/>
      <c r="F201" s="33"/>
      <c r="G201" s="251"/>
      <c r="H201" s="120"/>
      <c r="I201" s="120"/>
      <c r="J201" s="252"/>
      <c r="K201" s="252"/>
      <c r="L201" s="252"/>
      <c r="M201" s="250"/>
      <c r="N201" s="250"/>
      <c r="O201" s="250"/>
      <c r="P201" s="250"/>
      <c r="Q201" s="250"/>
      <c r="R201" s="4"/>
      <c r="S201" s="252"/>
    </row>
    <row r="202" spans="2:19" ht="14.4" hidden="1" outlineLevel="1" x14ac:dyDescent="0.3">
      <c r="B202" s="74"/>
      <c r="C202" s="251" t="s">
        <v>56</v>
      </c>
      <c r="D202" s="252"/>
      <c r="E202" s="33"/>
      <c r="F202" s="112"/>
      <c r="G202" s="251"/>
      <c r="H202" s="120"/>
      <c r="I202" s="120"/>
      <c r="J202" s="252"/>
      <c r="K202" s="252"/>
      <c r="L202" s="252"/>
      <c r="M202" s="250"/>
      <c r="N202" s="250"/>
      <c r="O202" s="250"/>
      <c r="P202" s="250"/>
      <c r="Q202" s="250"/>
      <c r="R202" s="4"/>
      <c r="S202" s="252"/>
    </row>
    <row r="203" spans="2:19" hidden="1" outlineLevel="1" x14ac:dyDescent="0.25">
      <c r="B203" s="130"/>
      <c r="C203" s="251" t="s">
        <v>56</v>
      </c>
      <c r="D203" s="252"/>
      <c r="E203" s="33"/>
      <c r="F203" s="112"/>
      <c r="G203" s="251"/>
      <c r="H203" s="120"/>
      <c r="I203" s="120"/>
      <c r="J203" s="252"/>
      <c r="K203" s="252"/>
      <c r="L203" s="252"/>
      <c r="M203" s="250"/>
      <c r="N203" s="250"/>
      <c r="O203" s="250"/>
      <c r="P203" s="250"/>
      <c r="Q203" s="250"/>
      <c r="R203" s="4"/>
      <c r="S203" s="252"/>
    </row>
    <row r="204" spans="2:19" hidden="1" outlineLevel="1" x14ac:dyDescent="0.25">
      <c r="B204" s="130"/>
      <c r="C204" s="64" t="s">
        <v>336</v>
      </c>
      <c r="D204" s="252"/>
      <c r="E204" s="112"/>
      <c r="F204" s="132" t="s">
        <v>17</v>
      </c>
      <c r="G204" s="133">
        <v>1</v>
      </c>
      <c r="H204" s="134">
        <v>43500</v>
      </c>
      <c r="I204" s="138">
        <f>(G204*H204)</f>
        <v>43500</v>
      </c>
      <c r="J204" s="252"/>
      <c r="K204" s="252"/>
      <c r="L204" s="252"/>
      <c r="M204" s="250"/>
      <c r="N204" s="250"/>
      <c r="O204" s="250"/>
      <c r="P204" s="250"/>
      <c r="Q204" s="250"/>
      <c r="R204" s="4"/>
      <c r="S204" s="252"/>
    </row>
    <row r="205" spans="2:19" hidden="1" outlineLevel="1" x14ac:dyDescent="0.25">
      <c r="B205" s="130"/>
      <c r="C205" s="251"/>
      <c r="D205" s="252"/>
      <c r="E205" s="112"/>
      <c r="F205" s="112"/>
      <c r="G205" s="251"/>
      <c r="H205" s="120"/>
      <c r="I205" s="120"/>
      <c r="J205" s="252"/>
      <c r="K205" s="252"/>
      <c r="L205" s="252"/>
      <c r="M205" s="250"/>
      <c r="N205" s="250"/>
      <c r="O205" s="250"/>
      <c r="P205" s="250"/>
      <c r="Q205" s="250"/>
      <c r="R205" s="4"/>
      <c r="S205" s="252"/>
    </row>
    <row r="206" spans="2:19" hidden="1" outlineLevel="1" x14ac:dyDescent="0.25">
      <c r="B206" s="130"/>
      <c r="C206" s="131" t="s">
        <v>332</v>
      </c>
      <c r="D206" s="6" t="s">
        <v>333</v>
      </c>
      <c r="E206" s="112"/>
      <c r="F206" s="132" t="s">
        <v>17</v>
      </c>
      <c r="G206" s="133">
        <v>1</v>
      </c>
      <c r="H206" s="134">
        <v>7000</v>
      </c>
      <c r="I206" s="135">
        <f>(G206*H206)</f>
        <v>7000</v>
      </c>
      <c r="J206" s="252"/>
      <c r="K206" s="252"/>
      <c r="L206" s="252"/>
      <c r="M206" s="250"/>
      <c r="N206" s="250"/>
      <c r="O206" s="250"/>
      <c r="P206" s="250"/>
      <c r="Q206" s="250"/>
      <c r="R206" s="4"/>
      <c r="S206" s="252"/>
    </row>
    <row r="207" spans="2:19" hidden="1" outlineLevel="1" x14ac:dyDescent="0.25">
      <c r="B207" s="130"/>
      <c r="C207" s="251"/>
      <c r="D207" s="252"/>
      <c r="E207" s="112"/>
      <c r="F207" s="112"/>
      <c r="G207" s="136"/>
      <c r="H207" s="122"/>
      <c r="I207" s="122"/>
      <c r="J207" s="252"/>
      <c r="K207" s="252"/>
      <c r="L207" s="252"/>
      <c r="M207" s="250"/>
      <c r="N207" s="250"/>
      <c r="O207" s="250"/>
      <c r="P207" s="250"/>
      <c r="Q207" s="250"/>
      <c r="R207" s="4"/>
      <c r="S207" s="252"/>
    </row>
    <row r="208" spans="2:19" hidden="1" outlineLevel="1" x14ac:dyDescent="0.25">
      <c r="B208" s="130"/>
      <c r="C208" s="251" t="s">
        <v>331</v>
      </c>
      <c r="D208" s="6" t="s">
        <v>333</v>
      </c>
      <c r="E208" s="112"/>
      <c r="F208" s="132" t="s">
        <v>17</v>
      </c>
      <c r="G208" s="133">
        <v>1</v>
      </c>
      <c r="H208" s="134">
        <v>10000</v>
      </c>
      <c r="I208" s="135">
        <f>(G208*H208)</f>
        <v>10000</v>
      </c>
      <c r="J208" s="252"/>
      <c r="K208" s="252"/>
      <c r="L208" s="252"/>
      <c r="M208" s="250"/>
      <c r="N208" s="250"/>
      <c r="O208" s="250"/>
      <c r="P208" s="250"/>
      <c r="Q208" s="250"/>
      <c r="R208" s="4"/>
      <c r="S208" s="252"/>
    </row>
    <row r="209" spans="2:19" hidden="1" outlineLevel="1" x14ac:dyDescent="0.25">
      <c r="B209" s="130"/>
      <c r="C209" s="131"/>
      <c r="D209" s="252"/>
      <c r="E209" s="112"/>
      <c r="F209" s="132"/>
      <c r="G209" s="133"/>
      <c r="H209" s="134"/>
      <c r="I209" s="135"/>
      <c r="J209" s="252"/>
      <c r="K209" s="252"/>
      <c r="L209" s="252"/>
      <c r="M209" s="250"/>
      <c r="N209" s="250"/>
      <c r="O209" s="250"/>
      <c r="P209" s="250"/>
      <c r="Q209" s="250"/>
      <c r="R209" s="4"/>
      <c r="S209" s="252"/>
    </row>
    <row r="210" spans="2:19" hidden="1" outlineLevel="1" x14ac:dyDescent="0.25">
      <c r="B210" s="130"/>
      <c r="C210" s="137" t="s">
        <v>334</v>
      </c>
      <c r="D210" s="252"/>
      <c r="E210" s="112"/>
      <c r="F210" s="112"/>
      <c r="G210" s="136"/>
      <c r="H210" s="122"/>
      <c r="I210" s="122"/>
      <c r="J210" s="252"/>
      <c r="K210" s="252"/>
      <c r="L210" s="252"/>
      <c r="M210" s="250"/>
      <c r="N210" s="250"/>
      <c r="O210" s="250"/>
      <c r="P210" s="250"/>
      <c r="Q210" s="250"/>
      <c r="R210" s="4"/>
      <c r="S210" s="252"/>
    </row>
    <row r="211" spans="2:19" hidden="1" outlineLevel="1" x14ac:dyDescent="0.25">
      <c r="B211" s="130"/>
      <c r="C211" s="64" t="s">
        <v>335</v>
      </c>
      <c r="D211" s="252"/>
      <c r="E211" s="112"/>
      <c r="F211" s="132"/>
      <c r="G211" s="133"/>
      <c r="H211" s="134"/>
      <c r="I211" s="138">
        <f>SUM(I204:I208)</f>
        <v>60500</v>
      </c>
      <c r="J211" s="252"/>
      <c r="K211" s="252"/>
      <c r="L211" s="252"/>
      <c r="M211" s="250"/>
      <c r="N211" s="250"/>
      <c r="O211" s="250"/>
      <c r="P211" s="250"/>
      <c r="Q211" s="250"/>
      <c r="R211" s="4"/>
      <c r="S211" s="252"/>
    </row>
    <row r="212" spans="2:19" hidden="1" outlineLevel="1" x14ac:dyDescent="0.25">
      <c r="B212" s="119"/>
      <c r="C212" s="139"/>
      <c r="D212" s="252"/>
      <c r="E212" s="112"/>
      <c r="F212" s="132"/>
      <c r="G212" s="136"/>
      <c r="H212" s="122"/>
      <c r="I212" s="122"/>
      <c r="J212" s="252"/>
      <c r="K212" s="252"/>
      <c r="L212" s="252"/>
      <c r="M212" s="250"/>
      <c r="N212" s="250"/>
      <c r="O212" s="250"/>
      <c r="P212" s="250"/>
      <c r="Q212" s="250"/>
      <c r="R212" s="4"/>
      <c r="S212" s="252"/>
    </row>
    <row r="213" spans="2:19" hidden="1" outlineLevel="1" x14ac:dyDescent="0.25">
      <c r="B213" s="119"/>
      <c r="C213" s="131"/>
      <c r="D213" s="252"/>
      <c r="E213" s="112"/>
      <c r="F213" s="132"/>
      <c r="G213" s="136"/>
      <c r="H213" s="122"/>
      <c r="I213" s="122"/>
      <c r="J213" s="252"/>
      <c r="K213" s="252"/>
      <c r="L213" s="252"/>
      <c r="M213" s="250"/>
      <c r="N213" s="250"/>
      <c r="O213" s="250"/>
      <c r="P213" s="250"/>
      <c r="Q213" s="250"/>
      <c r="R213" s="4"/>
      <c r="S213" s="252"/>
    </row>
    <row r="214" spans="2:19" ht="14.4" hidden="1" outlineLevel="1" x14ac:dyDescent="0.3">
      <c r="B214" s="73" t="s">
        <v>338</v>
      </c>
      <c r="C214" s="74" t="s">
        <v>343</v>
      </c>
      <c r="D214" s="252"/>
      <c r="E214" s="33"/>
      <c r="F214" s="33"/>
      <c r="G214" s="251"/>
      <c r="H214" s="120"/>
      <c r="I214" s="120"/>
      <c r="J214" s="252"/>
      <c r="K214" s="252"/>
      <c r="L214" s="252"/>
      <c r="M214" s="250"/>
      <c r="N214" s="250"/>
      <c r="O214" s="250"/>
      <c r="P214" s="250"/>
      <c r="Q214" s="250"/>
      <c r="R214" s="4"/>
      <c r="S214" s="252"/>
    </row>
    <row r="215" spans="2:19" hidden="1" outlineLevel="1" x14ac:dyDescent="0.25">
      <c r="B215" s="130"/>
      <c r="C215" s="131"/>
      <c r="D215" s="252"/>
      <c r="E215" s="33"/>
      <c r="F215" s="33"/>
      <c r="G215" s="251"/>
      <c r="H215" s="120"/>
      <c r="I215" s="120"/>
      <c r="J215" s="252"/>
      <c r="K215" s="252"/>
      <c r="L215" s="252"/>
      <c r="M215" s="250"/>
      <c r="N215" s="250"/>
      <c r="O215" s="250"/>
      <c r="P215" s="250"/>
      <c r="Q215" s="250"/>
      <c r="R215" s="4"/>
      <c r="S215" s="252"/>
    </row>
    <row r="216" spans="2:19" ht="14.4" hidden="1" outlineLevel="1" x14ac:dyDescent="0.25">
      <c r="B216" s="73"/>
      <c r="C216" s="251" t="s">
        <v>330</v>
      </c>
      <c r="D216" s="252"/>
      <c r="E216" s="33"/>
      <c r="F216" s="33"/>
      <c r="G216" s="251"/>
      <c r="H216" s="120"/>
      <c r="I216" s="120"/>
      <c r="J216" s="252"/>
      <c r="K216" s="252"/>
      <c r="L216" s="252"/>
      <c r="M216" s="250"/>
      <c r="N216" s="250"/>
      <c r="O216" s="250"/>
      <c r="P216" s="250"/>
      <c r="Q216" s="250"/>
      <c r="R216" s="4"/>
      <c r="S216" s="252"/>
    </row>
    <row r="217" spans="2:19" ht="14.4" hidden="1" outlineLevel="1" x14ac:dyDescent="0.3">
      <c r="B217" s="74"/>
      <c r="C217" s="251" t="s">
        <v>56</v>
      </c>
      <c r="D217" s="252"/>
      <c r="E217" s="33"/>
      <c r="F217" s="112"/>
      <c r="G217" s="251"/>
      <c r="H217" s="120"/>
      <c r="I217" s="120"/>
      <c r="J217" s="252"/>
      <c r="K217" s="252"/>
      <c r="L217" s="252"/>
      <c r="M217" s="250"/>
      <c r="N217" s="250"/>
      <c r="O217" s="250"/>
      <c r="P217" s="250"/>
      <c r="Q217" s="250"/>
      <c r="R217" s="4"/>
      <c r="S217" s="252"/>
    </row>
    <row r="218" spans="2:19" hidden="1" outlineLevel="1" x14ac:dyDescent="0.25">
      <c r="B218" s="130"/>
      <c r="C218" s="251" t="s">
        <v>56</v>
      </c>
      <c r="D218" s="252"/>
      <c r="E218" s="33"/>
      <c r="F218" s="112"/>
      <c r="G218" s="251"/>
      <c r="H218" s="120"/>
      <c r="I218" s="120"/>
      <c r="J218" s="252"/>
      <c r="K218" s="252"/>
      <c r="L218" s="252"/>
      <c r="M218" s="250"/>
      <c r="N218" s="250"/>
      <c r="O218" s="250"/>
      <c r="P218" s="250"/>
      <c r="Q218" s="250"/>
      <c r="R218" s="4"/>
      <c r="S218" s="252"/>
    </row>
    <row r="219" spans="2:19" hidden="1" outlineLevel="1" x14ac:dyDescent="0.25">
      <c r="B219" s="130"/>
      <c r="C219" s="64" t="s">
        <v>336</v>
      </c>
      <c r="D219" s="252"/>
      <c r="E219" s="112"/>
      <c r="F219" s="132" t="s">
        <v>17</v>
      </c>
      <c r="G219" s="133">
        <v>1</v>
      </c>
      <c r="H219" s="134">
        <v>56500</v>
      </c>
      <c r="I219" s="138">
        <f>(G219*H219)</f>
        <v>56500</v>
      </c>
      <c r="J219" s="252"/>
      <c r="K219" s="252"/>
      <c r="L219" s="252"/>
      <c r="M219" s="250"/>
      <c r="N219" s="250"/>
      <c r="O219" s="250"/>
      <c r="P219" s="250"/>
      <c r="Q219" s="250"/>
      <c r="R219" s="4"/>
      <c r="S219" s="252"/>
    </row>
    <row r="220" spans="2:19" hidden="1" outlineLevel="1" x14ac:dyDescent="0.25">
      <c r="B220" s="130"/>
      <c r="C220" s="251"/>
      <c r="D220" s="252"/>
      <c r="E220" s="112"/>
      <c r="F220" s="112"/>
      <c r="G220" s="251"/>
      <c r="H220" s="120"/>
      <c r="I220" s="120"/>
      <c r="J220" s="252"/>
      <c r="K220" s="252"/>
      <c r="L220" s="252"/>
      <c r="M220" s="250"/>
      <c r="N220" s="250"/>
      <c r="O220" s="250"/>
      <c r="P220" s="250"/>
      <c r="Q220" s="250"/>
      <c r="R220" s="4"/>
      <c r="S220" s="252"/>
    </row>
    <row r="221" spans="2:19" hidden="1" outlineLevel="1" x14ac:dyDescent="0.25">
      <c r="B221" s="130"/>
      <c r="C221" s="131" t="s">
        <v>332</v>
      </c>
      <c r="D221" s="6" t="s">
        <v>333</v>
      </c>
      <c r="E221" s="112"/>
      <c r="F221" s="132" t="s">
        <v>17</v>
      </c>
      <c r="G221" s="133">
        <v>1</v>
      </c>
      <c r="H221" s="134">
        <v>7000</v>
      </c>
      <c r="I221" s="135">
        <f>(G221*H221)</f>
        <v>7000</v>
      </c>
      <c r="J221" s="252"/>
      <c r="K221" s="252"/>
      <c r="L221" s="252"/>
      <c r="M221" s="250"/>
      <c r="N221" s="250"/>
      <c r="O221" s="250"/>
      <c r="P221" s="250"/>
      <c r="Q221" s="250"/>
      <c r="R221" s="4"/>
      <c r="S221" s="252"/>
    </row>
    <row r="222" spans="2:19" hidden="1" outlineLevel="1" x14ac:dyDescent="0.25">
      <c r="B222" s="130"/>
      <c r="C222" s="251"/>
      <c r="D222" s="252"/>
      <c r="E222" s="112"/>
      <c r="F222" s="112"/>
      <c r="G222" s="136"/>
      <c r="H222" s="122"/>
      <c r="I222" s="122"/>
      <c r="J222" s="252"/>
      <c r="K222" s="252"/>
      <c r="L222" s="252"/>
      <c r="M222" s="250"/>
      <c r="N222" s="250"/>
      <c r="O222" s="250"/>
      <c r="P222" s="250"/>
      <c r="Q222" s="250"/>
      <c r="R222" s="4"/>
      <c r="S222" s="252"/>
    </row>
    <row r="223" spans="2:19" hidden="1" outlineLevel="1" x14ac:dyDescent="0.25">
      <c r="B223" s="130"/>
      <c r="C223" s="78" t="s">
        <v>383</v>
      </c>
      <c r="D223" s="6" t="s">
        <v>333</v>
      </c>
      <c r="E223" s="112"/>
      <c r="F223" s="132" t="s">
        <v>17</v>
      </c>
      <c r="G223" s="133">
        <v>1</v>
      </c>
      <c r="H223" s="134">
        <v>10000</v>
      </c>
      <c r="I223" s="135">
        <f>(G223*H223)</f>
        <v>10000</v>
      </c>
      <c r="J223" s="252"/>
      <c r="K223" s="252"/>
      <c r="L223" s="252"/>
      <c r="M223" s="250"/>
      <c r="N223" s="250"/>
      <c r="O223" s="250"/>
      <c r="P223" s="250"/>
      <c r="Q223" s="250"/>
      <c r="R223" s="4"/>
      <c r="S223" s="252"/>
    </row>
    <row r="224" spans="2:19" hidden="1" outlineLevel="1" x14ac:dyDescent="0.25">
      <c r="B224" s="130"/>
      <c r="C224" s="131"/>
      <c r="D224" s="252"/>
      <c r="E224" s="112"/>
      <c r="F224" s="132"/>
      <c r="G224" s="133"/>
      <c r="H224" s="134"/>
      <c r="I224" s="135"/>
      <c r="J224" s="252"/>
      <c r="K224" s="252"/>
      <c r="L224" s="252"/>
      <c r="M224" s="250"/>
      <c r="N224" s="250"/>
      <c r="O224" s="250"/>
      <c r="P224" s="250"/>
      <c r="Q224" s="250"/>
      <c r="R224" s="4"/>
      <c r="S224" s="252"/>
    </row>
    <row r="225" spans="2:19" hidden="1" outlineLevel="1" x14ac:dyDescent="0.25">
      <c r="B225" s="130"/>
      <c r="C225" s="137" t="s">
        <v>334</v>
      </c>
      <c r="D225" s="252"/>
      <c r="E225" s="112"/>
      <c r="F225" s="112"/>
      <c r="G225" s="136"/>
      <c r="H225" s="122"/>
      <c r="I225" s="122"/>
      <c r="J225" s="252"/>
      <c r="K225" s="252"/>
      <c r="L225" s="252"/>
      <c r="M225" s="250"/>
      <c r="N225" s="250"/>
      <c r="O225" s="250"/>
      <c r="P225" s="250"/>
      <c r="Q225" s="250"/>
      <c r="R225" s="4"/>
      <c r="S225" s="252"/>
    </row>
    <row r="226" spans="2:19" hidden="1" outlineLevel="1" x14ac:dyDescent="0.25">
      <c r="B226" s="130"/>
      <c r="C226" s="64" t="s">
        <v>335</v>
      </c>
      <c r="D226" s="252"/>
      <c r="E226" s="112"/>
      <c r="F226" s="132"/>
      <c r="G226" s="133"/>
      <c r="H226" s="134"/>
      <c r="I226" s="138">
        <f>SUM(I219:I223)</f>
        <v>73500</v>
      </c>
      <c r="J226" s="252"/>
      <c r="K226" s="252"/>
      <c r="L226" s="252"/>
      <c r="M226" s="250"/>
      <c r="N226" s="250"/>
      <c r="O226" s="250"/>
      <c r="P226" s="250"/>
      <c r="Q226" s="250"/>
      <c r="R226" s="4"/>
      <c r="S226" s="252"/>
    </row>
    <row r="227" spans="2:19" hidden="1" outlineLevel="1" x14ac:dyDescent="0.25">
      <c r="B227" s="119"/>
      <c r="C227" s="139"/>
      <c r="D227" s="252"/>
      <c r="E227" s="112"/>
      <c r="F227" s="141"/>
      <c r="G227" s="136"/>
      <c r="H227" s="122"/>
      <c r="I227" s="140"/>
      <c r="J227" s="252"/>
      <c r="K227" s="252"/>
      <c r="L227" s="252"/>
      <c r="M227" s="250"/>
      <c r="N227" s="250"/>
      <c r="O227" s="250"/>
      <c r="P227" s="250"/>
      <c r="Q227" s="250"/>
      <c r="R227" s="4"/>
      <c r="S227" s="252"/>
    </row>
    <row r="228" spans="2:19" hidden="1" outlineLevel="1" x14ac:dyDescent="0.25">
      <c r="B228" s="119"/>
      <c r="C228" s="139"/>
      <c r="D228" s="252"/>
      <c r="E228" s="112"/>
      <c r="F228" s="141"/>
      <c r="G228" s="136"/>
      <c r="H228" s="122"/>
      <c r="I228" s="140"/>
      <c r="J228" s="252"/>
      <c r="K228" s="252"/>
      <c r="L228" s="252"/>
      <c r="M228" s="250"/>
      <c r="N228" s="250"/>
      <c r="O228" s="250"/>
      <c r="P228" s="250"/>
      <c r="Q228" s="250"/>
      <c r="R228" s="4"/>
      <c r="S228" s="252"/>
    </row>
    <row r="229" spans="2:19" hidden="1" outlineLevel="1" x14ac:dyDescent="0.25">
      <c r="B229" s="119"/>
      <c r="C229" s="139"/>
      <c r="D229" s="252"/>
      <c r="E229" s="112"/>
      <c r="F229" s="141"/>
      <c r="G229" s="136"/>
      <c r="H229" s="122"/>
      <c r="I229" s="140"/>
      <c r="J229" s="252"/>
      <c r="K229" s="252"/>
      <c r="L229" s="252"/>
      <c r="M229" s="250"/>
      <c r="N229" s="250"/>
      <c r="O229" s="250"/>
      <c r="P229" s="250"/>
      <c r="Q229" s="250"/>
      <c r="R229" s="4"/>
      <c r="S229" s="252"/>
    </row>
    <row r="230" spans="2:19" ht="15.6" hidden="1" outlineLevel="1" x14ac:dyDescent="0.3">
      <c r="B230" s="119"/>
      <c r="C230" s="142" t="s">
        <v>346</v>
      </c>
      <c r="D230" s="252"/>
      <c r="E230" s="250"/>
      <c r="F230" s="251"/>
      <c r="G230" s="136"/>
      <c r="H230" s="251"/>
      <c r="I230" s="143">
        <f>I181+I196+I211+I226</f>
        <v>226000</v>
      </c>
      <c r="J230" s="252"/>
      <c r="K230" s="252"/>
      <c r="L230" s="252"/>
      <c r="M230" s="250"/>
      <c r="N230" s="250"/>
      <c r="O230" s="250"/>
      <c r="P230" s="250"/>
      <c r="Q230" s="250"/>
      <c r="R230" s="4"/>
      <c r="S230" s="252"/>
    </row>
    <row r="231" spans="2:19" ht="14.4" hidden="1" outlineLevel="1" x14ac:dyDescent="0.25">
      <c r="B231" s="144"/>
      <c r="C231" s="145"/>
      <c r="D231" s="110"/>
      <c r="E231" s="146"/>
      <c r="F231" s="147"/>
      <c r="G231" s="148"/>
      <c r="H231" s="149"/>
      <c r="I231" s="122"/>
      <c r="J231" s="252"/>
      <c r="K231" s="252"/>
      <c r="L231" s="252"/>
      <c r="M231" s="250"/>
      <c r="N231" s="250"/>
      <c r="O231" s="250"/>
      <c r="P231" s="250"/>
      <c r="Q231" s="250"/>
      <c r="R231" s="4"/>
      <c r="S231" s="252"/>
    </row>
    <row r="232" spans="2:19" ht="14.4" hidden="1" outlineLevel="1" x14ac:dyDescent="0.25">
      <c r="B232" s="73"/>
      <c r="C232" s="150"/>
      <c r="D232" s="252"/>
      <c r="E232" s="112"/>
      <c r="F232" s="132"/>
      <c r="G232" s="136"/>
      <c r="H232" s="122"/>
      <c r="I232" s="126"/>
      <c r="J232" s="252"/>
      <c r="K232" s="252"/>
      <c r="L232" s="252"/>
      <c r="M232" s="250"/>
      <c r="N232" s="250"/>
      <c r="O232" s="250"/>
      <c r="P232" s="250"/>
      <c r="Q232" s="250"/>
      <c r="R232" s="4"/>
      <c r="S232" s="252"/>
    </row>
    <row r="233" spans="2:19" ht="14.4" hidden="1" outlineLevel="1" x14ac:dyDescent="0.25">
      <c r="B233" s="144"/>
      <c r="C233" s="145"/>
      <c r="D233" s="110"/>
      <c r="E233" s="146"/>
      <c r="F233" s="147"/>
      <c r="G233" s="148"/>
      <c r="H233" s="149"/>
      <c r="I233" s="126"/>
      <c r="J233" s="252"/>
      <c r="K233" s="252"/>
      <c r="L233" s="252"/>
      <c r="M233" s="250"/>
      <c r="N233" s="250"/>
      <c r="O233" s="250"/>
      <c r="P233" s="250"/>
      <c r="Q233" s="250"/>
      <c r="R233" s="4"/>
      <c r="S233" s="252"/>
    </row>
    <row r="234" spans="2:19" collapsed="1" x14ac:dyDescent="0.25"/>
    <row r="237" spans="2:19" x14ac:dyDescent="0.25">
      <c r="C237" s="22" t="s">
        <v>345</v>
      </c>
    </row>
  </sheetData>
  <customSheetViews>
    <customSheetView guid="{A6782FE9-B685-414A-AE7C-88DCECE46F98}" showGridLines="0" state="hidden">
      <selection activeCell="N41" sqref="N41"/>
    </customSheetView>
    <customSheetView guid="{B3CC6716-B0D5-47EF-8E63-31BFB5BD2D58}" showGridLines="0" fitToPage="1" hiddenRows="1" hiddenColumns="1" state="hidden">
      <selection activeCell="N41" sqref="N41"/>
      <pageMargins left="0.7" right="0.7" top="0.75" bottom="0.75" header="0.3" footer="0.3"/>
      <pageSetup paperSize="9" scale="90" orientation="portrait" verticalDpi="0" r:id="rId1"/>
    </customSheetView>
  </customSheetViews>
  <mergeCells count="15">
    <mergeCell ref="B157:I157"/>
    <mergeCell ref="B158:I158"/>
    <mergeCell ref="B163:G163"/>
    <mergeCell ref="C36:F36"/>
    <mergeCell ref="C55:D55"/>
    <mergeCell ref="B81:I81"/>
    <mergeCell ref="AG116:AJ116"/>
    <mergeCell ref="X118:Y118"/>
    <mergeCell ref="C122:D122"/>
    <mergeCell ref="D2:I2"/>
    <mergeCell ref="B3:I3"/>
    <mergeCell ref="T3:AA3"/>
    <mergeCell ref="C27:D27"/>
    <mergeCell ref="C34:D34"/>
    <mergeCell ref="C35:F35"/>
  </mergeCells>
  <hyperlinks>
    <hyperlink ref="D162" r:id="rId2" xr:uid="{00000000-0004-0000-1B00-000000000000}"/>
  </hyperlinks>
  <pageMargins left="0.7" right="0.7" top="0.75" bottom="0.75" header="0.3" footer="0.3"/>
  <pageSetup paperSize="9" scale="90"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6">
    <tabColor theme="2" tint="-0.249977111117893"/>
  </sheetPr>
  <dimension ref="B1:AH441"/>
  <sheetViews>
    <sheetView workbookViewId="0"/>
  </sheetViews>
  <sheetFormatPr baseColWidth="10" defaultColWidth="11.5546875" defaultRowHeight="13.2" outlineLevelRow="1" x14ac:dyDescent="0.25"/>
  <cols>
    <col min="1" max="1" width="11.5546875" style="3"/>
    <col min="2" max="2" width="11.5546875" style="252" customWidth="1"/>
    <col min="3" max="4" width="17.77734375" style="252" customWidth="1"/>
    <col min="5" max="5" width="14.77734375" style="252" customWidth="1"/>
    <col min="6" max="6" width="9.44140625" style="252" customWidth="1"/>
    <col min="7" max="7" width="22.109375" style="252" customWidth="1"/>
    <col min="8" max="8" width="15" style="252" customWidth="1"/>
    <col min="9" max="9" width="13.21875" style="252" customWidth="1"/>
    <col min="10" max="10" width="14.77734375" style="252" customWidth="1"/>
    <col min="11" max="11" width="9.44140625" style="252" customWidth="1"/>
    <col min="12" max="12" width="22.109375" style="252" customWidth="1"/>
    <col min="13" max="13" width="15" style="250" customWidth="1"/>
    <col min="14" max="14" width="6.77734375" style="250" customWidth="1"/>
    <col min="15" max="15" width="8.88671875" style="250" customWidth="1"/>
    <col min="16" max="16" width="12.77734375" style="250" customWidth="1"/>
    <col min="17" max="17" width="13.77734375" style="250" customWidth="1"/>
    <col min="18" max="18" width="15.109375" style="4" customWidth="1"/>
    <col min="19" max="19" width="12.88671875" style="252" customWidth="1"/>
    <col min="20" max="20" width="17.77734375" style="3" customWidth="1"/>
    <col min="21" max="21" width="20" style="3" customWidth="1"/>
    <col min="22" max="23" width="11.5546875" style="3" customWidth="1"/>
    <col min="24" max="24" width="11.5546875" style="3"/>
    <col min="25" max="34" width="11.5546875" style="3" customWidth="1"/>
    <col min="35" max="16384" width="11.5546875" style="3"/>
  </cols>
  <sheetData>
    <row r="1" spans="2:9" ht="50.1" customHeight="1" x14ac:dyDescent="0.25"/>
    <row r="2" spans="2:9" ht="50.1" customHeight="1" x14ac:dyDescent="0.25">
      <c r="B2" s="30" t="e">
        <f>#REF!</f>
        <v>#REF!</v>
      </c>
      <c r="C2" s="179"/>
      <c r="D2" s="152" t="e">
        <f>#REF!</f>
        <v>#REF!</v>
      </c>
      <c r="E2" s="179"/>
      <c r="F2" s="179"/>
      <c r="G2" s="179"/>
      <c r="H2" s="179"/>
      <c r="I2" s="180"/>
    </row>
    <row r="3" spans="2:9" ht="50.1" customHeight="1" x14ac:dyDescent="0.25">
      <c r="B3" s="1412"/>
      <c r="C3" s="1413"/>
      <c r="D3" s="1413"/>
      <c r="E3" s="1413"/>
      <c r="F3" s="1413"/>
      <c r="G3" s="1413"/>
      <c r="H3" s="1413"/>
      <c r="I3" s="1414"/>
    </row>
    <row r="4" spans="2:9" ht="16.8" hidden="1" outlineLevel="1" x14ac:dyDescent="0.3">
      <c r="B4" s="155" t="s">
        <v>51</v>
      </c>
      <c r="C4" s="21" t="s">
        <v>374</v>
      </c>
      <c r="D4" s="32"/>
      <c r="E4" s="250"/>
      <c r="F4" s="250"/>
      <c r="G4" s="250"/>
      <c r="I4" s="33"/>
    </row>
    <row r="5" spans="2:9" ht="13.8" hidden="1" outlineLevel="1" x14ac:dyDescent="0.25">
      <c r="B5" s="34" t="s">
        <v>373</v>
      </c>
      <c r="E5" s="250"/>
      <c r="F5" s="250"/>
      <c r="G5" s="250"/>
      <c r="I5" s="33"/>
    </row>
    <row r="6" spans="2:9" ht="13.8" hidden="1" outlineLevel="1" x14ac:dyDescent="0.25">
      <c r="B6" s="34" t="s">
        <v>52</v>
      </c>
      <c r="C6" s="21"/>
      <c r="D6" s="21"/>
      <c r="E6" s="250"/>
      <c r="F6" s="250"/>
      <c r="G6" s="250"/>
      <c r="I6" s="33"/>
    </row>
    <row r="7" spans="2:9" hidden="1" outlineLevel="1" x14ac:dyDescent="0.25">
      <c r="B7" s="35" t="s">
        <v>53</v>
      </c>
      <c r="E7" s="250"/>
      <c r="F7" s="250"/>
      <c r="G7" s="250"/>
      <c r="I7" s="33"/>
    </row>
    <row r="8" spans="2:9" ht="13.8" hidden="1" outlineLevel="1" x14ac:dyDescent="0.25">
      <c r="B8" s="251"/>
      <c r="C8" s="21"/>
      <c r="E8" s="250"/>
      <c r="F8" s="250"/>
      <c r="G8" s="250"/>
      <c r="I8" s="33"/>
    </row>
    <row r="9" spans="2:9" ht="13.8" hidden="1" outlineLevel="1" x14ac:dyDescent="0.25">
      <c r="B9" s="251"/>
      <c r="C9" s="21"/>
      <c r="E9" s="250"/>
      <c r="F9" s="250"/>
      <c r="G9" s="250"/>
      <c r="I9" s="33"/>
    </row>
    <row r="10" spans="2:9" ht="13.8" hidden="1" outlineLevel="1" x14ac:dyDescent="0.25">
      <c r="B10" s="251"/>
      <c r="C10" s="21"/>
      <c r="E10" s="250"/>
      <c r="F10" s="250"/>
      <c r="G10" s="250"/>
      <c r="I10" s="33"/>
    </row>
    <row r="11" spans="2:9" ht="13.8" hidden="1" outlineLevel="1" x14ac:dyDescent="0.25">
      <c r="B11" s="251"/>
      <c r="C11" s="21"/>
      <c r="E11" s="250"/>
      <c r="F11" s="250"/>
      <c r="G11" s="250"/>
      <c r="I11" s="33"/>
    </row>
    <row r="12" spans="2:9" ht="13.8" hidden="1" outlineLevel="1" x14ac:dyDescent="0.25">
      <c r="B12" s="251"/>
      <c r="C12" s="21"/>
      <c r="E12" s="250"/>
      <c r="F12" s="250"/>
      <c r="G12" s="250"/>
      <c r="I12" s="33"/>
    </row>
    <row r="13" spans="2:9" ht="13.8" hidden="1" outlineLevel="1" x14ac:dyDescent="0.25">
      <c r="B13" s="251"/>
      <c r="C13" s="21"/>
      <c r="E13" s="250"/>
      <c r="F13" s="250"/>
      <c r="G13" s="250"/>
      <c r="I13" s="33"/>
    </row>
    <row r="14" spans="2:9" ht="13.8" hidden="1" outlineLevel="1" x14ac:dyDescent="0.25">
      <c r="B14" s="251"/>
      <c r="C14" s="21"/>
      <c r="E14" s="250"/>
      <c r="F14" s="250"/>
      <c r="G14" s="250"/>
      <c r="I14" s="33"/>
    </row>
    <row r="15" spans="2:9" ht="13.8" hidden="1" outlineLevel="1" x14ac:dyDescent="0.25">
      <c r="B15" s="251"/>
      <c r="C15" s="21"/>
      <c r="E15" s="250"/>
      <c r="F15" s="250"/>
      <c r="G15" s="250"/>
      <c r="I15" s="33"/>
    </row>
    <row r="16" spans="2:9" ht="13.8" hidden="1" outlineLevel="1" x14ac:dyDescent="0.25">
      <c r="B16" s="251"/>
      <c r="C16" s="21"/>
      <c r="E16" s="250"/>
      <c r="F16" s="250"/>
      <c r="G16" s="250"/>
      <c r="I16" s="33"/>
    </row>
    <row r="17" spans="2:9" ht="13.8" hidden="1" outlineLevel="1" x14ac:dyDescent="0.25">
      <c r="B17" s="251"/>
      <c r="C17" s="21"/>
      <c r="E17" s="250"/>
      <c r="F17" s="250"/>
      <c r="G17" s="250"/>
      <c r="I17" s="33"/>
    </row>
    <row r="18" spans="2:9" ht="13.8" hidden="1" outlineLevel="1" x14ac:dyDescent="0.25">
      <c r="B18" s="251"/>
      <c r="C18" s="21"/>
      <c r="E18" s="250"/>
      <c r="F18" s="250"/>
      <c r="G18" s="250"/>
      <c r="I18" s="33"/>
    </row>
    <row r="19" spans="2:9" ht="13.8" hidden="1" outlineLevel="1" x14ac:dyDescent="0.25">
      <c r="B19" s="251"/>
      <c r="C19" s="21"/>
      <c r="E19" s="250"/>
      <c r="F19" s="250"/>
      <c r="G19" s="250"/>
      <c r="I19" s="33"/>
    </row>
    <row r="20" spans="2:9" ht="13.8" hidden="1" outlineLevel="1" x14ac:dyDescent="0.25">
      <c r="B20" s="251"/>
      <c r="C20" s="21"/>
      <c r="E20" s="250"/>
      <c r="F20" s="250"/>
      <c r="G20" s="250"/>
      <c r="I20" s="33"/>
    </row>
    <row r="21" spans="2:9" hidden="1" outlineLevel="1" x14ac:dyDescent="0.25">
      <c r="B21" s="251"/>
      <c r="C21" s="37"/>
      <c r="D21" s="37"/>
      <c r="E21" s="38"/>
      <c r="F21" s="39"/>
      <c r="G21" s="39"/>
      <c r="I21" s="33"/>
    </row>
    <row r="22" spans="2:9" hidden="1" outlineLevel="1" x14ac:dyDescent="0.25">
      <c r="B22" s="251"/>
      <c r="E22" s="250"/>
      <c r="F22" s="250"/>
      <c r="G22" s="250"/>
      <c r="I22" s="33"/>
    </row>
    <row r="23" spans="2:9" hidden="1" outlineLevel="1" x14ac:dyDescent="0.25">
      <c r="B23" s="251"/>
      <c r="E23" s="250"/>
      <c r="F23" s="250"/>
      <c r="G23" s="250"/>
      <c r="I23" s="33"/>
    </row>
    <row r="24" spans="2:9" hidden="1" outlineLevel="1" x14ac:dyDescent="0.25">
      <c r="B24" s="251"/>
      <c r="E24" s="250"/>
      <c r="F24" s="250"/>
      <c r="G24" s="250"/>
      <c r="I24" s="33"/>
    </row>
    <row r="25" spans="2:9" hidden="1" outlineLevel="1" x14ac:dyDescent="0.25">
      <c r="B25" s="251"/>
      <c r="E25" s="250"/>
      <c r="F25" s="250"/>
      <c r="G25" s="250"/>
      <c r="I25" s="33"/>
    </row>
    <row r="26" spans="2:9" hidden="1" outlineLevel="1" x14ac:dyDescent="0.25">
      <c r="B26" s="251"/>
      <c r="E26" s="250"/>
      <c r="F26" s="250"/>
      <c r="G26" s="250"/>
      <c r="I26" s="33"/>
    </row>
    <row r="27" spans="2:9" hidden="1" outlineLevel="1" x14ac:dyDescent="0.25">
      <c r="B27" s="251"/>
      <c r="C27" s="1395" t="s">
        <v>54</v>
      </c>
      <c r="D27" s="1395"/>
      <c r="E27" s="39"/>
      <c r="F27" s="39"/>
      <c r="G27" s="39"/>
      <c r="I27" s="33"/>
    </row>
    <row r="28" spans="2:9" hidden="1" outlineLevel="1" x14ac:dyDescent="0.25">
      <c r="B28" s="251"/>
      <c r="C28" s="42" t="s">
        <v>55</v>
      </c>
      <c r="D28" s="39"/>
      <c r="E28" s="39"/>
      <c r="F28" s="39"/>
      <c r="G28" s="39"/>
      <c r="I28" s="33"/>
    </row>
    <row r="29" spans="2:9" hidden="1" outlineLevel="1" x14ac:dyDescent="0.25">
      <c r="B29" s="251"/>
      <c r="C29" s="42" t="s">
        <v>56</v>
      </c>
      <c r="D29" s="39"/>
      <c r="E29" s="39"/>
      <c r="F29" s="39"/>
      <c r="G29" s="39"/>
      <c r="I29" s="33"/>
    </row>
    <row r="30" spans="2:9" hidden="1" outlineLevel="1" x14ac:dyDescent="0.25">
      <c r="B30" s="251"/>
      <c r="C30" s="42" t="s">
        <v>57</v>
      </c>
      <c r="D30" s="39"/>
      <c r="E30" s="39"/>
      <c r="F30" s="39"/>
      <c r="G30" s="39"/>
      <c r="I30" s="33"/>
    </row>
    <row r="31" spans="2:9" hidden="1" outlineLevel="1" x14ac:dyDescent="0.25">
      <c r="B31" s="251"/>
      <c r="C31" s="42" t="s">
        <v>58</v>
      </c>
      <c r="D31" s="39"/>
      <c r="E31" s="39"/>
      <c r="F31" s="39"/>
      <c r="G31" s="39"/>
      <c r="I31" s="33"/>
    </row>
    <row r="32" spans="2:9" hidden="1" outlineLevel="1" x14ac:dyDescent="0.25">
      <c r="B32" s="251"/>
      <c r="C32" s="42" t="s">
        <v>59</v>
      </c>
      <c r="D32" s="39"/>
      <c r="E32" s="39"/>
      <c r="F32" s="39"/>
      <c r="G32" s="39"/>
      <c r="I32" s="33"/>
    </row>
    <row r="33" spans="2:34" hidden="1" outlineLevel="1" x14ac:dyDescent="0.25">
      <c r="B33" s="251"/>
      <c r="C33" s="39"/>
      <c r="D33" s="39"/>
      <c r="E33" s="39"/>
      <c r="F33" s="39"/>
      <c r="G33" s="39"/>
      <c r="I33" s="33"/>
    </row>
    <row r="34" spans="2:34" hidden="1" outlineLevel="1" x14ac:dyDescent="0.25">
      <c r="B34" s="251"/>
      <c r="C34" s="1395" t="s">
        <v>60</v>
      </c>
      <c r="D34" s="1395"/>
      <c r="E34" s="39"/>
      <c r="F34" s="39"/>
      <c r="G34" s="39"/>
      <c r="I34" s="33"/>
    </row>
    <row r="35" spans="2:34" hidden="1" outlineLevel="1" x14ac:dyDescent="0.25">
      <c r="B35" s="251"/>
      <c r="C35" s="1396"/>
      <c r="D35" s="1396"/>
      <c r="E35" s="1396"/>
      <c r="F35" s="1396"/>
      <c r="G35" s="39"/>
      <c r="I35" s="33"/>
    </row>
    <row r="36" spans="2:34" hidden="1" outlineLevel="1" x14ac:dyDescent="0.25">
      <c r="B36" s="251"/>
      <c r="C36" s="1396"/>
      <c r="D36" s="1396"/>
      <c r="E36" s="1396"/>
      <c r="F36" s="1396"/>
      <c r="G36" s="39"/>
      <c r="I36" s="33"/>
    </row>
    <row r="37" spans="2:34" hidden="1" outlineLevel="1" x14ac:dyDescent="0.25">
      <c r="B37" s="251"/>
      <c r="C37" s="37"/>
      <c r="D37" s="37"/>
      <c r="E37" s="38"/>
      <c r="F37" s="39"/>
      <c r="G37" s="39"/>
      <c r="I37" s="33"/>
    </row>
    <row r="38" spans="2:34" hidden="1" outlineLevel="1" x14ac:dyDescent="0.25">
      <c r="B38" s="251"/>
      <c r="C38" s="37"/>
      <c r="D38" s="37"/>
      <c r="E38" s="38"/>
      <c r="F38" s="39"/>
      <c r="G38" s="39"/>
      <c r="I38" s="33"/>
    </row>
    <row r="39" spans="2:34" hidden="1" outlineLevel="1" x14ac:dyDescent="0.25">
      <c r="B39" s="251"/>
      <c r="C39" s="37"/>
      <c r="D39" s="37"/>
      <c r="E39" s="38"/>
      <c r="F39" s="39"/>
      <c r="G39" s="42"/>
      <c r="I39" s="33"/>
    </row>
    <row r="40" spans="2:34" hidden="1" outlineLevel="1" x14ac:dyDescent="0.25">
      <c r="B40" s="251"/>
      <c r="C40" s="37"/>
      <c r="D40" s="37"/>
      <c r="E40" s="38"/>
      <c r="F40" s="39"/>
      <c r="G40" s="42"/>
      <c r="I40" s="33"/>
    </row>
    <row r="41" spans="2:34" s="252" customFormat="1" hidden="1" outlineLevel="1" x14ac:dyDescent="0.25">
      <c r="B41" s="251"/>
      <c r="C41" s="37"/>
      <c r="D41" s="37"/>
      <c r="E41" s="39"/>
      <c r="F41" s="39"/>
      <c r="G41" s="39"/>
      <c r="I41" s="33"/>
      <c r="M41" s="250"/>
      <c r="N41" s="250"/>
      <c r="O41" s="250"/>
      <c r="P41" s="250"/>
      <c r="Q41" s="250"/>
      <c r="R41" s="4"/>
      <c r="T41" s="3"/>
      <c r="U41" s="3"/>
      <c r="V41" s="3"/>
      <c r="W41" s="3"/>
      <c r="X41" s="3"/>
      <c r="Y41" s="3"/>
      <c r="Z41" s="3"/>
      <c r="AA41" s="3"/>
      <c r="AB41" s="3"/>
      <c r="AC41" s="3"/>
      <c r="AD41" s="3"/>
      <c r="AE41" s="3"/>
      <c r="AF41" s="3"/>
      <c r="AG41" s="3"/>
      <c r="AH41" s="3"/>
    </row>
    <row r="42" spans="2:34" s="252" customFormat="1" hidden="1" outlineLevel="1" x14ac:dyDescent="0.25">
      <c r="B42" s="251"/>
      <c r="C42" s="37"/>
      <c r="D42" s="37"/>
      <c r="E42" s="39"/>
      <c r="F42" s="39"/>
      <c r="G42" s="39"/>
      <c r="I42" s="33"/>
      <c r="M42" s="250"/>
      <c r="N42" s="250"/>
      <c r="O42" s="250"/>
      <c r="P42" s="250"/>
      <c r="Q42" s="250"/>
      <c r="R42" s="4"/>
      <c r="T42" s="3"/>
      <c r="U42" s="3"/>
      <c r="V42" s="3"/>
      <c r="W42" s="3"/>
      <c r="X42" s="3"/>
      <c r="Y42" s="3"/>
      <c r="Z42" s="3"/>
      <c r="AA42" s="3"/>
      <c r="AB42" s="3"/>
      <c r="AC42" s="3"/>
      <c r="AD42" s="3"/>
      <c r="AE42" s="3"/>
      <c r="AF42" s="3"/>
      <c r="AG42" s="3"/>
      <c r="AH42" s="3"/>
    </row>
    <row r="43" spans="2:34" s="252" customFormat="1" hidden="1" outlineLevel="1" x14ac:dyDescent="0.25">
      <c r="B43" s="251"/>
      <c r="C43" s="37"/>
      <c r="D43" s="37"/>
      <c r="E43" s="39"/>
      <c r="F43" s="39"/>
      <c r="G43" s="39"/>
      <c r="I43" s="33"/>
      <c r="M43" s="250"/>
      <c r="N43" s="250"/>
      <c r="O43" s="250"/>
      <c r="P43" s="250"/>
      <c r="Q43" s="250"/>
      <c r="R43" s="4"/>
      <c r="T43" s="3"/>
      <c r="U43" s="3"/>
      <c r="V43" s="3"/>
      <c r="W43" s="3"/>
      <c r="X43" s="3"/>
      <c r="Y43" s="3"/>
      <c r="Z43" s="3"/>
      <c r="AA43" s="3"/>
      <c r="AB43" s="3"/>
      <c r="AC43" s="3"/>
      <c r="AD43" s="3"/>
      <c r="AE43" s="3"/>
      <c r="AF43" s="3"/>
      <c r="AG43" s="3"/>
      <c r="AH43" s="3"/>
    </row>
    <row r="44" spans="2:34" s="252" customFormat="1" hidden="1" outlineLevel="1" x14ac:dyDescent="0.25">
      <c r="B44" s="251"/>
      <c r="C44" s="37"/>
      <c r="D44" s="37"/>
      <c r="E44" s="39"/>
      <c r="F44" s="39"/>
      <c r="G44" s="39"/>
      <c r="I44" s="33"/>
      <c r="M44" s="250"/>
      <c r="N44" s="250"/>
      <c r="O44" s="250"/>
      <c r="P44" s="250"/>
      <c r="Q44" s="250"/>
      <c r="R44" s="4"/>
      <c r="T44" s="3"/>
      <c r="U44" s="3"/>
      <c r="V44" s="3"/>
      <c r="W44" s="3"/>
      <c r="X44" s="3"/>
      <c r="Y44" s="3"/>
      <c r="Z44" s="3"/>
      <c r="AA44" s="3"/>
      <c r="AB44" s="3"/>
      <c r="AC44" s="3"/>
      <c r="AD44" s="3"/>
      <c r="AE44" s="3"/>
      <c r="AF44" s="3"/>
      <c r="AG44" s="3"/>
      <c r="AH44" s="3"/>
    </row>
    <row r="45" spans="2:34" s="252" customFormat="1" hidden="1" outlineLevel="1" x14ac:dyDescent="0.25">
      <c r="B45" s="251"/>
      <c r="C45" s="37"/>
      <c r="D45" s="37"/>
      <c r="E45" s="39"/>
      <c r="F45" s="39"/>
      <c r="G45" s="39"/>
      <c r="I45" s="33"/>
      <c r="M45" s="250"/>
      <c r="N45" s="250"/>
      <c r="O45" s="250"/>
      <c r="P45" s="250"/>
      <c r="Q45" s="250"/>
      <c r="R45" s="4"/>
      <c r="T45" s="3"/>
      <c r="U45" s="3"/>
      <c r="V45" s="3"/>
      <c r="W45" s="3"/>
      <c r="X45" s="3"/>
      <c r="Y45" s="3"/>
      <c r="Z45" s="3"/>
      <c r="AA45" s="3"/>
      <c r="AB45" s="3"/>
      <c r="AC45" s="3"/>
      <c r="AD45" s="3"/>
      <c r="AE45" s="3"/>
      <c r="AF45" s="3"/>
      <c r="AG45" s="3"/>
      <c r="AH45" s="3"/>
    </row>
    <row r="46" spans="2:34" s="252" customFormat="1" hidden="1" outlineLevel="1" x14ac:dyDescent="0.25">
      <c r="B46" s="251"/>
      <c r="C46" s="37"/>
      <c r="D46" s="37"/>
      <c r="E46" s="39"/>
      <c r="F46" s="39"/>
      <c r="G46" s="39"/>
      <c r="I46" s="33"/>
      <c r="M46" s="250"/>
      <c r="N46" s="250"/>
      <c r="O46" s="250"/>
      <c r="P46" s="250"/>
      <c r="Q46" s="250"/>
      <c r="R46" s="4"/>
      <c r="T46" s="3"/>
      <c r="U46" s="3"/>
      <c r="V46" s="3"/>
      <c r="W46" s="3"/>
      <c r="X46" s="3"/>
      <c r="Y46" s="3"/>
      <c r="Z46" s="3"/>
      <c r="AA46" s="3"/>
      <c r="AB46" s="3"/>
      <c r="AC46" s="3"/>
      <c r="AD46" s="3"/>
      <c r="AE46" s="3"/>
      <c r="AF46" s="3"/>
      <c r="AG46" s="3"/>
      <c r="AH46" s="3"/>
    </row>
    <row r="47" spans="2:34" s="252" customFormat="1" hidden="1" outlineLevel="1" x14ac:dyDescent="0.25">
      <c r="B47" s="251"/>
      <c r="C47" s="37"/>
      <c r="D47" s="37"/>
      <c r="E47" s="39"/>
      <c r="F47" s="39"/>
      <c r="G47" s="39"/>
      <c r="I47" s="33"/>
      <c r="M47" s="250"/>
      <c r="N47" s="250"/>
      <c r="O47" s="250"/>
      <c r="P47" s="250"/>
      <c r="Q47" s="250"/>
      <c r="R47" s="4"/>
      <c r="T47" s="3"/>
      <c r="U47" s="3"/>
      <c r="V47" s="3"/>
      <c r="W47" s="3"/>
      <c r="X47" s="3"/>
      <c r="Y47" s="3"/>
      <c r="Z47" s="3"/>
      <c r="AA47" s="3"/>
      <c r="AB47" s="3"/>
      <c r="AC47" s="3"/>
      <c r="AD47" s="3"/>
      <c r="AE47" s="3"/>
      <c r="AF47" s="3"/>
      <c r="AG47" s="3"/>
      <c r="AH47" s="3"/>
    </row>
    <row r="48" spans="2:34" s="252" customFormat="1" hidden="1" outlineLevel="1" x14ac:dyDescent="0.25">
      <c r="B48" s="251"/>
      <c r="C48" s="1395" t="s">
        <v>352</v>
      </c>
      <c r="D48" s="1395"/>
      <c r="E48" s="39"/>
      <c r="F48" s="39"/>
      <c r="G48" s="39"/>
      <c r="I48" s="33"/>
      <c r="M48" s="250"/>
      <c r="N48" s="250"/>
      <c r="O48" s="250"/>
      <c r="P48" s="250"/>
      <c r="Q48" s="250"/>
      <c r="R48" s="4"/>
      <c r="T48" s="3"/>
      <c r="U48" s="3"/>
      <c r="V48" s="3"/>
      <c r="W48" s="3"/>
      <c r="X48" s="3"/>
      <c r="Y48" s="3"/>
      <c r="Z48" s="3"/>
      <c r="AA48" s="3"/>
      <c r="AB48" s="3"/>
      <c r="AC48" s="3"/>
      <c r="AD48" s="3"/>
      <c r="AE48" s="3"/>
      <c r="AF48" s="3"/>
      <c r="AG48" s="3"/>
      <c r="AH48" s="3"/>
    </row>
    <row r="49" spans="2:34" s="252" customFormat="1" hidden="1" outlineLevel="1" x14ac:dyDescent="0.25">
      <c r="B49" s="251"/>
      <c r="C49" s="37"/>
      <c r="D49" s="37"/>
      <c r="E49" s="39"/>
      <c r="F49" s="39"/>
      <c r="G49" s="39"/>
      <c r="I49" s="33"/>
      <c r="M49" s="250"/>
      <c r="N49" s="250"/>
      <c r="O49" s="250"/>
      <c r="P49" s="250"/>
      <c r="Q49" s="250"/>
      <c r="R49" s="4"/>
      <c r="T49" s="3"/>
      <c r="U49" s="3"/>
      <c r="V49" s="3"/>
      <c r="W49" s="3"/>
      <c r="X49" s="3"/>
      <c r="Y49" s="3"/>
      <c r="Z49" s="3"/>
      <c r="AA49" s="3"/>
      <c r="AB49" s="3"/>
      <c r="AC49" s="3"/>
      <c r="AD49" s="3"/>
      <c r="AE49" s="3"/>
      <c r="AF49" s="3"/>
      <c r="AG49" s="3"/>
      <c r="AH49" s="3"/>
    </row>
    <row r="50" spans="2:34" s="252" customFormat="1" hidden="1" outlineLevel="1" x14ac:dyDescent="0.25">
      <c r="B50" s="251"/>
      <c r="C50" s="37"/>
      <c r="D50" s="37"/>
      <c r="E50" s="39"/>
      <c r="F50" s="39"/>
      <c r="G50" s="39"/>
      <c r="I50" s="33"/>
      <c r="M50" s="250"/>
      <c r="N50" s="250"/>
      <c r="O50" s="250"/>
      <c r="P50" s="250"/>
      <c r="Q50" s="250"/>
      <c r="R50" s="4"/>
      <c r="T50" s="3"/>
      <c r="U50" s="3"/>
      <c r="V50" s="3"/>
      <c r="W50" s="3"/>
      <c r="X50" s="3"/>
      <c r="Y50" s="3"/>
      <c r="Z50" s="3"/>
      <c r="AA50" s="3"/>
      <c r="AB50" s="3"/>
      <c r="AC50" s="3"/>
      <c r="AD50" s="3"/>
      <c r="AE50" s="3"/>
      <c r="AF50" s="3"/>
      <c r="AG50" s="3"/>
      <c r="AH50" s="3"/>
    </row>
    <row r="51" spans="2:34" s="252" customFormat="1" hidden="1" outlineLevel="1" x14ac:dyDescent="0.25">
      <c r="B51" s="251"/>
      <c r="C51" s="37"/>
      <c r="D51" s="37"/>
      <c r="E51" s="39"/>
      <c r="F51" s="39"/>
      <c r="G51" s="39"/>
      <c r="I51" s="33"/>
      <c r="M51" s="250"/>
      <c r="N51" s="250"/>
      <c r="O51" s="250"/>
      <c r="P51" s="250"/>
      <c r="Q51" s="250"/>
      <c r="R51" s="4"/>
      <c r="T51" s="3"/>
      <c r="U51" s="3"/>
      <c r="V51" s="3"/>
      <c r="W51" s="3"/>
      <c r="X51" s="3"/>
      <c r="Y51" s="3"/>
      <c r="Z51" s="3"/>
      <c r="AA51" s="3"/>
      <c r="AB51" s="3"/>
      <c r="AC51" s="3"/>
      <c r="AD51" s="3"/>
      <c r="AE51" s="3"/>
      <c r="AF51" s="3"/>
      <c r="AG51" s="3"/>
      <c r="AH51" s="3"/>
    </row>
    <row r="52" spans="2:34" s="252" customFormat="1" hidden="1" outlineLevel="1" x14ac:dyDescent="0.25">
      <c r="B52" s="251"/>
      <c r="C52" s="42" t="s">
        <v>347</v>
      </c>
      <c r="D52" s="37"/>
      <c r="E52" s="42"/>
      <c r="F52" s="186">
        <f>D87</f>
        <v>60000</v>
      </c>
      <c r="G52" s="42" t="s">
        <v>85</v>
      </c>
      <c r="I52" s="33"/>
      <c r="M52" s="250"/>
      <c r="N52" s="250"/>
      <c r="O52" s="250"/>
      <c r="P52" s="250"/>
      <c r="Q52" s="250"/>
      <c r="R52" s="4"/>
      <c r="T52" s="3"/>
      <c r="U52" s="3"/>
      <c r="V52" s="3"/>
      <c r="W52" s="3"/>
      <c r="X52" s="3"/>
      <c r="Y52" s="3"/>
      <c r="Z52" s="3"/>
      <c r="AA52" s="3"/>
      <c r="AB52" s="3"/>
      <c r="AC52" s="3"/>
      <c r="AD52" s="3"/>
      <c r="AE52" s="3"/>
      <c r="AF52" s="3"/>
      <c r="AG52" s="3"/>
      <c r="AH52" s="3"/>
    </row>
    <row r="53" spans="2:34" s="252" customFormat="1" hidden="1" outlineLevel="1" x14ac:dyDescent="0.25">
      <c r="B53" s="251"/>
      <c r="C53" s="37"/>
      <c r="D53" s="37"/>
      <c r="E53" s="39"/>
      <c r="F53" s="39"/>
      <c r="G53" s="39"/>
      <c r="I53" s="33"/>
      <c r="M53" s="250"/>
      <c r="N53" s="250"/>
      <c r="O53" s="250"/>
      <c r="P53" s="250"/>
      <c r="Q53" s="250"/>
      <c r="R53" s="4"/>
      <c r="T53" s="3"/>
      <c r="U53" s="3"/>
      <c r="V53" s="3"/>
      <c r="W53" s="3"/>
      <c r="X53" s="3"/>
      <c r="Y53" s="3"/>
      <c r="Z53" s="3"/>
      <c r="AA53" s="3"/>
      <c r="AB53" s="3"/>
      <c r="AC53" s="3"/>
      <c r="AD53" s="3"/>
      <c r="AE53" s="3"/>
      <c r="AF53" s="3"/>
      <c r="AG53" s="3"/>
      <c r="AH53" s="3"/>
    </row>
    <row r="54" spans="2:34" s="252" customFormat="1" hidden="1" outlineLevel="1" x14ac:dyDescent="0.25">
      <c r="B54" s="251"/>
      <c r="C54" s="37"/>
      <c r="D54" s="37"/>
      <c r="E54" s="39"/>
      <c r="F54" s="39"/>
      <c r="G54" s="39"/>
      <c r="I54" s="33"/>
      <c r="M54" s="250"/>
      <c r="N54" s="250"/>
      <c r="O54" s="250"/>
      <c r="P54" s="250"/>
      <c r="Q54" s="250"/>
      <c r="R54" s="4"/>
      <c r="T54" s="3"/>
      <c r="U54" s="3"/>
      <c r="V54" s="3"/>
      <c r="W54" s="3"/>
      <c r="X54" s="3"/>
      <c r="Y54" s="3"/>
      <c r="Z54" s="3"/>
      <c r="AA54" s="3"/>
      <c r="AB54" s="3"/>
      <c r="AC54" s="3"/>
      <c r="AD54" s="3"/>
      <c r="AE54" s="3"/>
      <c r="AF54" s="3"/>
      <c r="AG54" s="3"/>
      <c r="AH54" s="3"/>
    </row>
    <row r="55" spans="2:34" s="252" customFormat="1" hidden="1" outlineLevel="1" x14ac:dyDescent="0.25">
      <c r="B55" s="251"/>
      <c r="C55" s="1395" t="s">
        <v>60</v>
      </c>
      <c r="D55" s="1395"/>
      <c r="E55" s="39"/>
      <c r="F55" s="39"/>
      <c r="G55" s="39"/>
      <c r="I55" s="33"/>
      <c r="M55" s="250"/>
      <c r="N55" s="250"/>
      <c r="O55" s="250"/>
      <c r="P55" s="250"/>
      <c r="Q55" s="250"/>
      <c r="R55" s="4"/>
      <c r="T55" s="3"/>
      <c r="U55" s="3"/>
      <c r="V55" s="3"/>
      <c r="W55" s="3"/>
      <c r="X55" s="3"/>
      <c r="Y55" s="3"/>
      <c r="Z55" s="3"/>
      <c r="AA55" s="3"/>
      <c r="AB55" s="3"/>
      <c r="AC55" s="3"/>
      <c r="AD55" s="3"/>
      <c r="AE55" s="3"/>
      <c r="AF55" s="3"/>
      <c r="AG55" s="3"/>
      <c r="AH55" s="3"/>
    </row>
    <row r="56" spans="2:34" s="252" customFormat="1" hidden="1" outlineLevel="1" x14ac:dyDescent="0.25">
      <c r="B56" s="251"/>
      <c r="C56" s="37"/>
      <c r="D56" s="37"/>
      <c r="E56" s="39"/>
      <c r="F56" s="39"/>
      <c r="G56" s="39"/>
      <c r="I56" s="33"/>
      <c r="M56" s="250"/>
      <c r="N56" s="250"/>
      <c r="O56" s="250"/>
      <c r="P56" s="250"/>
      <c r="Q56" s="250"/>
      <c r="R56" s="4"/>
      <c r="T56" s="3"/>
      <c r="U56" s="3"/>
      <c r="V56" s="3"/>
      <c r="W56" s="3"/>
      <c r="X56" s="3"/>
      <c r="Y56" s="3"/>
      <c r="Z56" s="3"/>
      <c r="AA56" s="3"/>
      <c r="AB56" s="3"/>
      <c r="AC56" s="3"/>
      <c r="AD56" s="3"/>
      <c r="AE56" s="3"/>
      <c r="AF56" s="3"/>
      <c r="AG56" s="3"/>
      <c r="AH56" s="3"/>
    </row>
    <row r="57" spans="2:34" s="252" customFormat="1" hidden="1" outlineLevel="1" x14ac:dyDescent="0.25">
      <c r="B57" s="251"/>
      <c r="C57" s="37" t="s">
        <v>316</v>
      </c>
      <c r="D57" s="37"/>
      <c r="E57" s="39"/>
      <c r="F57" s="187">
        <f>D144</f>
        <v>0</v>
      </c>
      <c r="G57" s="42" t="s">
        <v>62</v>
      </c>
      <c r="I57" s="33"/>
      <c r="M57" s="250"/>
      <c r="N57" s="250"/>
      <c r="O57" s="250"/>
      <c r="P57" s="250"/>
      <c r="Q57" s="250"/>
      <c r="R57" s="4"/>
      <c r="T57" s="3"/>
      <c r="U57" s="3"/>
      <c r="V57" s="3"/>
      <c r="W57" s="3"/>
      <c r="X57" s="3"/>
      <c r="Y57" s="3"/>
      <c r="Z57" s="3"/>
      <c r="AA57" s="3"/>
      <c r="AB57" s="3"/>
      <c r="AC57" s="3"/>
      <c r="AD57" s="3"/>
      <c r="AE57" s="3"/>
      <c r="AF57" s="3"/>
      <c r="AG57" s="3"/>
      <c r="AH57" s="3"/>
    </row>
    <row r="58" spans="2:34" s="252" customFormat="1" hidden="1" outlineLevel="1" x14ac:dyDescent="0.25">
      <c r="B58" s="251"/>
      <c r="C58" s="37"/>
      <c r="D58" s="37"/>
      <c r="E58" s="39"/>
      <c r="F58" s="39"/>
      <c r="G58" s="39"/>
      <c r="I58" s="33"/>
      <c r="M58" s="250"/>
      <c r="N58" s="250"/>
      <c r="O58" s="250"/>
      <c r="P58" s="250"/>
      <c r="Q58" s="250"/>
      <c r="R58" s="4"/>
      <c r="T58" s="3"/>
      <c r="U58" s="3"/>
      <c r="V58" s="3"/>
      <c r="W58" s="3"/>
      <c r="X58" s="3"/>
      <c r="Y58" s="3"/>
      <c r="Z58" s="3"/>
      <c r="AA58" s="3"/>
      <c r="AB58" s="3"/>
      <c r="AC58" s="3"/>
      <c r="AD58" s="3"/>
      <c r="AE58" s="3"/>
      <c r="AF58" s="3"/>
      <c r="AG58" s="3"/>
      <c r="AH58" s="3"/>
    </row>
    <row r="59" spans="2:34" s="252" customFormat="1" hidden="1" outlineLevel="1" x14ac:dyDescent="0.25">
      <c r="B59" s="251"/>
      <c r="C59" s="42" t="s">
        <v>61</v>
      </c>
      <c r="D59" s="37"/>
      <c r="E59" s="42"/>
      <c r="F59" s="43" t="e">
        <f>D101</f>
        <v>#REF!</v>
      </c>
      <c r="G59" s="42" t="s">
        <v>62</v>
      </c>
      <c r="I59" s="33"/>
      <c r="M59" s="250"/>
      <c r="N59" s="250"/>
      <c r="O59" s="250"/>
      <c r="P59" s="250"/>
      <c r="Q59" s="250"/>
      <c r="R59" s="4"/>
      <c r="T59" s="3"/>
      <c r="U59" s="3"/>
      <c r="V59" s="3"/>
      <c r="W59" s="3"/>
      <c r="X59" s="3"/>
      <c r="Y59" s="3"/>
      <c r="Z59" s="3"/>
      <c r="AA59" s="3"/>
      <c r="AB59" s="3"/>
      <c r="AC59" s="3"/>
      <c r="AD59" s="3"/>
      <c r="AE59" s="3"/>
      <c r="AF59" s="3"/>
      <c r="AG59" s="3"/>
      <c r="AH59" s="3"/>
    </row>
    <row r="60" spans="2:34" s="252" customFormat="1" hidden="1" outlineLevel="1" x14ac:dyDescent="0.25">
      <c r="B60" s="251"/>
      <c r="C60" s="37"/>
      <c r="D60" s="37"/>
      <c r="E60" s="39"/>
      <c r="F60" s="39"/>
      <c r="G60" s="39"/>
      <c r="I60" s="33"/>
      <c r="M60" s="250"/>
      <c r="N60" s="250"/>
      <c r="O60" s="250"/>
      <c r="P60" s="250"/>
      <c r="Q60" s="250"/>
      <c r="R60" s="4"/>
      <c r="T60" s="3"/>
      <c r="U60" s="3"/>
      <c r="V60" s="3"/>
      <c r="W60" s="3"/>
      <c r="X60" s="3"/>
      <c r="Y60" s="3"/>
      <c r="Z60" s="3"/>
      <c r="AA60" s="3"/>
      <c r="AB60" s="3"/>
      <c r="AC60" s="3"/>
      <c r="AD60" s="3"/>
      <c r="AE60" s="3"/>
      <c r="AF60" s="3"/>
      <c r="AG60" s="3"/>
      <c r="AH60" s="3"/>
    </row>
    <row r="61" spans="2:34" s="252" customFormat="1" hidden="1" outlineLevel="1" x14ac:dyDescent="0.25">
      <c r="B61" s="251"/>
      <c r="C61" s="42" t="s">
        <v>61</v>
      </c>
      <c r="D61" s="37"/>
      <c r="E61" s="42"/>
      <c r="F61" s="43" t="e">
        <f>F101</f>
        <v>#REF!</v>
      </c>
      <c r="G61" s="42" t="s">
        <v>70</v>
      </c>
      <c r="I61" s="33"/>
      <c r="M61" s="250"/>
      <c r="N61" s="250"/>
      <c r="O61" s="250"/>
      <c r="P61" s="250"/>
      <c r="Q61" s="250"/>
      <c r="R61" s="4"/>
      <c r="T61" s="3"/>
      <c r="U61" s="3"/>
      <c r="V61" s="3"/>
      <c r="W61" s="3"/>
      <c r="X61" s="3"/>
      <c r="Y61" s="3"/>
      <c r="Z61" s="3"/>
      <c r="AA61" s="3"/>
      <c r="AB61" s="3"/>
      <c r="AC61" s="3"/>
      <c r="AD61" s="3"/>
      <c r="AE61" s="3"/>
      <c r="AF61" s="3"/>
      <c r="AG61" s="3"/>
      <c r="AH61" s="3"/>
    </row>
    <row r="62" spans="2:34" s="252" customFormat="1" hidden="1" outlineLevel="1" x14ac:dyDescent="0.25">
      <c r="B62" s="251"/>
      <c r="C62" s="37"/>
      <c r="D62" s="37"/>
      <c r="E62" s="39"/>
      <c r="F62" s="39"/>
      <c r="G62" s="39"/>
      <c r="I62" s="33"/>
      <c r="M62" s="250"/>
      <c r="N62" s="250"/>
      <c r="O62" s="250"/>
      <c r="P62" s="250"/>
      <c r="Q62" s="250"/>
      <c r="R62" s="4"/>
      <c r="T62" s="3"/>
      <c r="U62" s="3"/>
      <c r="V62" s="3"/>
      <c r="W62" s="3"/>
      <c r="X62" s="3"/>
      <c r="Y62" s="3"/>
      <c r="Z62" s="3"/>
      <c r="AA62" s="3"/>
      <c r="AB62" s="3"/>
      <c r="AC62" s="3"/>
      <c r="AD62" s="3"/>
      <c r="AE62" s="3"/>
      <c r="AF62" s="3"/>
      <c r="AG62" s="3"/>
      <c r="AH62" s="3"/>
    </row>
    <row r="63" spans="2:34" s="252" customFormat="1" hidden="1" outlineLevel="1" x14ac:dyDescent="0.25">
      <c r="B63" s="251"/>
      <c r="C63" s="37"/>
      <c r="D63" s="37"/>
      <c r="E63" s="39"/>
      <c r="F63" s="39"/>
      <c r="G63" s="39"/>
      <c r="I63" s="33"/>
      <c r="M63" s="250"/>
      <c r="N63" s="250"/>
      <c r="O63" s="250"/>
      <c r="P63" s="250"/>
      <c r="Q63" s="250"/>
      <c r="R63" s="4"/>
      <c r="T63" s="3"/>
      <c r="U63" s="3"/>
      <c r="V63" s="3"/>
      <c r="W63" s="3"/>
      <c r="X63" s="3"/>
      <c r="Y63" s="3"/>
      <c r="Z63" s="3"/>
      <c r="AA63" s="3"/>
      <c r="AB63" s="3"/>
      <c r="AC63" s="3"/>
      <c r="AD63" s="3"/>
      <c r="AE63" s="3"/>
      <c r="AF63" s="3"/>
      <c r="AG63" s="3"/>
      <c r="AH63" s="3"/>
    </row>
    <row r="64" spans="2:34" s="252" customFormat="1" hidden="1" outlineLevel="1" x14ac:dyDescent="0.25">
      <c r="B64" s="251"/>
      <c r="C64" s="37"/>
      <c r="D64" s="37"/>
      <c r="E64" s="39"/>
      <c r="F64" s="39"/>
      <c r="G64" s="39"/>
      <c r="I64" s="33"/>
      <c r="M64" s="250"/>
      <c r="N64" s="250"/>
      <c r="O64" s="250"/>
      <c r="P64" s="250"/>
      <c r="Q64" s="250"/>
      <c r="R64" s="4"/>
      <c r="T64" s="3"/>
      <c r="U64" s="3"/>
      <c r="V64" s="3"/>
      <c r="W64" s="3"/>
      <c r="X64" s="3"/>
      <c r="Y64" s="3"/>
      <c r="Z64" s="3"/>
      <c r="AA64" s="3"/>
      <c r="AB64" s="3"/>
      <c r="AC64" s="3"/>
      <c r="AD64" s="3"/>
      <c r="AE64" s="3"/>
      <c r="AF64" s="3"/>
      <c r="AG64" s="3"/>
      <c r="AH64" s="3"/>
    </row>
    <row r="65" spans="2:34" s="252" customFormat="1" hidden="1" outlineLevel="1" x14ac:dyDescent="0.25">
      <c r="B65" s="251"/>
      <c r="C65" s="37"/>
      <c r="D65" s="37"/>
      <c r="E65" s="39"/>
      <c r="F65" s="39"/>
      <c r="G65" s="39"/>
      <c r="I65" s="33"/>
      <c r="M65" s="250"/>
      <c r="N65" s="250"/>
      <c r="O65" s="250"/>
      <c r="P65" s="250"/>
      <c r="Q65" s="250"/>
      <c r="R65" s="4"/>
      <c r="T65" s="3"/>
      <c r="U65" s="3"/>
      <c r="V65" s="3"/>
      <c r="W65" s="3"/>
      <c r="X65" s="3"/>
      <c r="Y65" s="3"/>
      <c r="Z65" s="3"/>
      <c r="AA65" s="3"/>
      <c r="AB65" s="3"/>
      <c r="AC65" s="3"/>
      <c r="AD65" s="3"/>
      <c r="AE65" s="3"/>
      <c r="AF65" s="3"/>
      <c r="AG65" s="3"/>
      <c r="AH65" s="3"/>
    </row>
    <row r="66" spans="2:34" s="252" customFormat="1" hidden="1" outlineLevel="1" x14ac:dyDescent="0.25">
      <c r="B66" s="251"/>
      <c r="C66" s="37"/>
      <c r="D66" s="37"/>
      <c r="E66" s="39"/>
      <c r="F66" s="39"/>
      <c r="G66" s="39"/>
      <c r="I66" s="33"/>
      <c r="M66" s="250"/>
      <c r="N66" s="250"/>
      <c r="O66" s="250"/>
      <c r="P66" s="250"/>
      <c r="Q66" s="250"/>
      <c r="R66" s="4"/>
      <c r="T66" s="3"/>
      <c r="U66" s="3"/>
      <c r="V66" s="3"/>
      <c r="W66" s="3"/>
      <c r="X66" s="3"/>
      <c r="Y66" s="3"/>
      <c r="Z66" s="3"/>
      <c r="AA66" s="3"/>
      <c r="AB66" s="3"/>
      <c r="AC66" s="3"/>
      <c r="AD66" s="3"/>
      <c r="AE66" s="3"/>
      <c r="AF66" s="3"/>
      <c r="AG66" s="3"/>
      <c r="AH66" s="3"/>
    </row>
    <row r="67" spans="2:34" s="252" customFormat="1" hidden="1" outlineLevel="1" x14ac:dyDescent="0.25">
      <c r="B67" s="251"/>
      <c r="C67" s="37"/>
      <c r="D67" s="37"/>
      <c r="E67" s="39"/>
      <c r="F67" s="39"/>
      <c r="G67" s="39"/>
      <c r="I67" s="33"/>
      <c r="M67" s="250"/>
      <c r="N67" s="250"/>
      <c r="O67" s="250"/>
      <c r="P67" s="250"/>
      <c r="Q67" s="250"/>
      <c r="R67" s="4"/>
      <c r="T67" s="3"/>
      <c r="U67" s="3"/>
      <c r="V67" s="3"/>
      <c r="W67" s="3"/>
      <c r="X67" s="3"/>
      <c r="Y67" s="3"/>
      <c r="Z67" s="3"/>
      <c r="AA67" s="3"/>
      <c r="AB67" s="3"/>
      <c r="AC67" s="3"/>
      <c r="AD67" s="3"/>
      <c r="AE67" s="3"/>
      <c r="AF67" s="3"/>
      <c r="AG67" s="3"/>
      <c r="AH67" s="3"/>
    </row>
    <row r="68" spans="2:34" s="252" customFormat="1" hidden="1" outlineLevel="1" x14ac:dyDescent="0.25">
      <c r="B68" s="251"/>
      <c r="C68" s="37"/>
      <c r="D68" s="37"/>
      <c r="E68" s="39"/>
      <c r="F68" s="39"/>
      <c r="G68" s="39"/>
      <c r="I68" s="33"/>
      <c r="M68" s="250"/>
      <c r="N68" s="250"/>
      <c r="O68" s="250"/>
      <c r="P68" s="250"/>
      <c r="Q68" s="250"/>
      <c r="R68" s="4"/>
      <c r="T68" s="3"/>
      <c r="U68" s="3"/>
      <c r="V68" s="3"/>
      <c r="W68" s="3"/>
      <c r="X68" s="3"/>
      <c r="Y68" s="3"/>
      <c r="Z68" s="3"/>
      <c r="AA68" s="3"/>
      <c r="AB68" s="3"/>
      <c r="AC68" s="3"/>
      <c r="AD68" s="3"/>
      <c r="AE68" s="3"/>
      <c r="AF68" s="3"/>
      <c r="AG68" s="3"/>
      <c r="AH68" s="3"/>
    </row>
    <row r="69" spans="2:34" s="252" customFormat="1" hidden="1" outlineLevel="1" x14ac:dyDescent="0.25">
      <c r="B69" s="251"/>
      <c r="C69" s="37"/>
      <c r="D69" s="37"/>
      <c r="E69" s="39"/>
      <c r="F69" s="39"/>
      <c r="G69" s="39"/>
      <c r="I69" s="33"/>
      <c r="M69" s="250"/>
      <c r="N69" s="250"/>
      <c r="O69" s="250"/>
      <c r="P69" s="250"/>
      <c r="Q69" s="250"/>
      <c r="R69" s="4"/>
      <c r="T69" s="3"/>
      <c r="U69" s="3"/>
      <c r="V69" s="3"/>
      <c r="W69" s="3"/>
      <c r="X69" s="3"/>
      <c r="Y69" s="3"/>
      <c r="Z69" s="3"/>
      <c r="AA69" s="3"/>
      <c r="AB69" s="3"/>
      <c r="AC69" s="3"/>
      <c r="AD69" s="3"/>
      <c r="AE69" s="3"/>
      <c r="AF69" s="3"/>
      <c r="AG69" s="3"/>
      <c r="AH69" s="3"/>
    </row>
    <row r="70" spans="2:34" s="252" customFormat="1" hidden="1" outlineLevel="1" x14ac:dyDescent="0.25">
      <c r="B70" s="251"/>
      <c r="C70" s="37"/>
      <c r="D70" s="37"/>
      <c r="E70" s="39"/>
      <c r="F70" s="39"/>
      <c r="G70" s="39"/>
      <c r="I70" s="33"/>
      <c r="M70" s="250"/>
      <c r="N70" s="250"/>
      <c r="O70" s="250"/>
      <c r="P70" s="250"/>
      <c r="Q70" s="250"/>
      <c r="R70" s="4"/>
      <c r="T70" s="3"/>
      <c r="U70" s="3"/>
      <c r="V70" s="3"/>
      <c r="W70" s="3"/>
      <c r="X70" s="3"/>
      <c r="Y70" s="3"/>
      <c r="Z70" s="3"/>
      <c r="AA70" s="3"/>
      <c r="AB70" s="3"/>
      <c r="AC70" s="3"/>
      <c r="AD70" s="3"/>
      <c r="AE70" s="3"/>
      <c r="AF70" s="3"/>
      <c r="AG70" s="3"/>
      <c r="AH70" s="3"/>
    </row>
    <row r="71" spans="2:34" s="252" customFormat="1" hidden="1" outlineLevel="1" x14ac:dyDescent="0.25">
      <c r="B71" s="251"/>
      <c r="C71" s="37"/>
      <c r="D71" s="37"/>
      <c r="E71" s="39"/>
      <c r="F71" s="39"/>
      <c r="G71" s="39"/>
      <c r="I71" s="33"/>
      <c r="M71" s="250"/>
      <c r="N71" s="250"/>
      <c r="O71" s="250"/>
      <c r="P71" s="250"/>
      <c r="Q71" s="250"/>
      <c r="R71" s="4"/>
      <c r="T71" s="3"/>
      <c r="U71" s="3"/>
      <c r="V71" s="3"/>
      <c r="W71" s="3"/>
      <c r="X71" s="3"/>
      <c r="Y71" s="3"/>
      <c r="Z71" s="3"/>
      <c r="AA71" s="3"/>
      <c r="AB71" s="3"/>
      <c r="AC71" s="3"/>
      <c r="AD71" s="3"/>
      <c r="AE71" s="3"/>
      <c r="AF71" s="3"/>
      <c r="AG71" s="3"/>
      <c r="AH71" s="3"/>
    </row>
    <row r="72" spans="2:34" s="252" customFormat="1" hidden="1" outlineLevel="1" x14ac:dyDescent="0.25">
      <c r="B72" s="251"/>
      <c r="C72" s="37"/>
      <c r="D72" s="37"/>
      <c r="E72" s="39"/>
      <c r="F72" s="39"/>
      <c r="G72" s="39"/>
      <c r="I72" s="33"/>
      <c r="M72" s="250"/>
      <c r="N72" s="250"/>
      <c r="O72" s="250"/>
      <c r="P72" s="250"/>
      <c r="Q72" s="250"/>
      <c r="R72" s="4"/>
      <c r="T72" s="3"/>
      <c r="U72" s="3"/>
      <c r="V72" s="3"/>
      <c r="W72" s="3"/>
      <c r="X72" s="3"/>
      <c r="Y72" s="3"/>
      <c r="Z72" s="3"/>
      <c r="AA72" s="3"/>
      <c r="AB72" s="3"/>
      <c r="AC72" s="3"/>
      <c r="AD72" s="3"/>
      <c r="AE72" s="3"/>
      <c r="AF72" s="3"/>
      <c r="AG72" s="3"/>
      <c r="AH72" s="3"/>
    </row>
    <row r="73" spans="2:34" hidden="1" outlineLevel="1" x14ac:dyDescent="0.25">
      <c r="B73" s="251"/>
      <c r="C73" s="37"/>
      <c r="D73" s="37"/>
      <c r="E73" s="39"/>
      <c r="F73" s="39"/>
      <c r="G73" s="39"/>
      <c r="I73" s="33"/>
    </row>
    <row r="74" spans="2:34" hidden="1" outlineLevel="1" x14ac:dyDescent="0.25">
      <c r="B74" s="251"/>
      <c r="C74" s="37"/>
      <c r="D74" s="37"/>
      <c r="E74" s="39"/>
      <c r="F74" s="39"/>
      <c r="G74" s="39"/>
      <c r="I74" s="33"/>
    </row>
    <row r="75" spans="2:34" hidden="1" outlineLevel="1" x14ac:dyDescent="0.25">
      <c r="B75" s="251"/>
      <c r="C75" s="37"/>
      <c r="D75" s="37"/>
      <c r="E75" s="39"/>
      <c r="F75" s="39"/>
      <c r="G75" s="39"/>
      <c r="I75" s="33"/>
    </row>
    <row r="76" spans="2:34" hidden="1" outlineLevel="1" x14ac:dyDescent="0.25">
      <c r="B76" s="251"/>
      <c r="E76" s="250"/>
      <c r="F76" s="250"/>
      <c r="G76" s="250"/>
      <c r="I76" s="33"/>
    </row>
    <row r="77" spans="2:34" hidden="1" outlineLevel="1" x14ac:dyDescent="0.25">
      <c r="B77" s="251"/>
      <c r="E77" s="250"/>
      <c r="F77" s="250"/>
      <c r="G77" s="250"/>
      <c r="I77" s="33"/>
    </row>
    <row r="78" spans="2:34" hidden="1" outlineLevel="1" x14ac:dyDescent="0.25">
      <c r="B78" s="251"/>
      <c r="I78" s="33"/>
    </row>
    <row r="79" spans="2:34" hidden="1" outlineLevel="1" x14ac:dyDescent="0.25">
      <c r="B79" s="251"/>
      <c r="I79" s="33"/>
    </row>
    <row r="80" spans="2:34" collapsed="1" x14ac:dyDescent="0.25">
      <c r="B80" s="109"/>
      <c r="C80" s="110"/>
      <c r="D80" s="110"/>
      <c r="E80" s="151"/>
      <c r="F80" s="151"/>
      <c r="G80" s="151"/>
      <c r="H80" s="151"/>
      <c r="I80" s="146"/>
    </row>
    <row r="81" spans="2:33" ht="50.1" customHeight="1" x14ac:dyDescent="0.25">
      <c r="B81" s="188" t="s">
        <v>307</v>
      </c>
      <c r="C81" s="189"/>
      <c r="D81" s="189"/>
      <c r="E81" s="189"/>
      <c r="F81" s="189"/>
      <c r="G81" s="189"/>
      <c r="H81" s="189"/>
      <c r="I81" s="190"/>
    </row>
    <row r="82" spans="2:33" ht="18" outlineLevel="1" x14ac:dyDescent="0.35">
      <c r="B82" s="44" t="s">
        <v>304</v>
      </c>
      <c r="C82" s="7" t="s">
        <v>69</v>
      </c>
      <c r="D82" s="7"/>
      <c r="E82" s="7"/>
      <c r="F82" s="7"/>
      <c r="G82" s="7"/>
      <c r="H82" s="7"/>
      <c r="I82" s="46"/>
      <c r="J82" s="7"/>
      <c r="K82" s="7"/>
      <c r="L82" s="7"/>
      <c r="M82" s="7"/>
      <c r="N82" s="7"/>
      <c r="O82" s="7"/>
      <c r="P82" s="7"/>
      <c r="Q82" s="7"/>
      <c r="R82" s="7"/>
      <c r="S82" s="7"/>
      <c r="T82" s="7"/>
      <c r="U82" s="7"/>
      <c r="V82" s="7"/>
      <c r="W82" s="7"/>
      <c r="X82" s="7"/>
      <c r="Y82" s="7"/>
      <c r="Z82" s="7"/>
      <c r="AA82" s="7"/>
      <c r="AB82" s="7"/>
      <c r="AC82" s="7"/>
      <c r="AD82" s="7"/>
      <c r="AE82" s="7"/>
      <c r="AF82" s="7"/>
    </row>
    <row r="83" spans="2:33" outlineLevel="1" x14ac:dyDescent="0.25">
      <c r="B83" s="251"/>
      <c r="I83" s="33"/>
      <c r="M83" s="252"/>
      <c r="N83" s="252"/>
      <c r="O83" s="252"/>
      <c r="P83" s="252"/>
      <c r="Q83" s="252"/>
      <c r="R83" s="252"/>
      <c r="T83" s="252"/>
      <c r="U83" s="252"/>
      <c r="V83" s="252"/>
      <c r="W83" s="252"/>
      <c r="X83" s="252"/>
      <c r="Y83" s="252"/>
      <c r="Z83" s="252"/>
      <c r="AA83" s="252"/>
      <c r="AB83" s="252"/>
      <c r="AC83" s="252"/>
      <c r="AD83" s="252"/>
      <c r="AE83" s="252"/>
      <c r="AF83" s="252"/>
      <c r="AG83" s="252"/>
    </row>
    <row r="84" spans="2:33" outlineLevel="1" x14ac:dyDescent="0.25">
      <c r="B84" s="251"/>
      <c r="C84" s="252" t="s">
        <v>61</v>
      </c>
      <c r="D84" s="47" t="e">
        <f>F109</f>
        <v>#REF!</v>
      </c>
      <c r="E84" s="252" t="s">
        <v>70</v>
      </c>
      <c r="F84" s="20" t="s">
        <v>393</v>
      </c>
      <c r="I84" s="33"/>
      <c r="M84" s="252"/>
      <c r="N84" s="252"/>
      <c r="O84" s="252"/>
      <c r="P84" s="252"/>
      <c r="Q84" s="252"/>
      <c r="R84" s="252"/>
      <c r="T84" s="252"/>
      <c r="U84" s="252"/>
      <c r="V84" s="252"/>
      <c r="W84" s="252"/>
      <c r="X84" s="252"/>
      <c r="Y84" s="252"/>
      <c r="Z84" s="252"/>
      <c r="AA84" s="252"/>
      <c r="AB84" s="252"/>
      <c r="AC84" s="252"/>
      <c r="AD84" s="252"/>
      <c r="AE84" s="252"/>
      <c r="AF84" s="252"/>
      <c r="AG84" s="252"/>
    </row>
    <row r="85" spans="2:33" ht="15.6" outlineLevel="1" x14ac:dyDescent="0.3">
      <c r="B85" s="251"/>
      <c r="C85" s="252" t="s">
        <v>71</v>
      </c>
      <c r="D85" s="252">
        <v>0.06</v>
      </c>
      <c r="E85" s="48"/>
      <c r="I85" s="33"/>
      <c r="M85" s="252"/>
      <c r="N85" s="252"/>
      <c r="O85" s="252"/>
      <c r="P85" s="252"/>
      <c r="Q85" s="252"/>
      <c r="R85" s="252"/>
      <c r="T85" s="252"/>
      <c r="U85" s="252"/>
      <c r="V85" s="252"/>
      <c r="W85" s="252"/>
      <c r="X85" s="252"/>
      <c r="Y85" s="252"/>
      <c r="Z85" s="252"/>
      <c r="AA85" s="252"/>
      <c r="AB85" s="252"/>
      <c r="AC85" s="252"/>
      <c r="AD85" s="252"/>
      <c r="AE85" s="252"/>
      <c r="AF85" s="252"/>
      <c r="AG85" s="252"/>
    </row>
    <row r="86" spans="2:33" ht="14.4" outlineLevel="1" x14ac:dyDescent="0.3">
      <c r="B86" s="251"/>
      <c r="C86" s="252" t="s">
        <v>72</v>
      </c>
      <c r="D86" s="252">
        <v>15</v>
      </c>
      <c r="E86" s="252" t="s">
        <v>73</v>
      </c>
      <c r="F86" s="8" t="s">
        <v>74</v>
      </c>
      <c r="I86" s="33"/>
      <c r="M86" s="252"/>
      <c r="N86" s="252"/>
      <c r="O86" s="252"/>
      <c r="P86" s="252"/>
      <c r="Q86" s="252"/>
      <c r="R86" s="252"/>
      <c r="T86" s="252"/>
      <c r="U86" s="252"/>
      <c r="V86" s="252"/>
      <c r="W86" s="252"/>
      <c r="X86" s="252"/>
      <c r="Y86" s="252"/>
      <c r="Z86" s="252"/>
      <c r="AA86" s="252"/>
      <c r="AB86" s="252"/>
      <c r="AC86" s="252"/>
      <c r="AD86" s="252"/>
      <c r="AE86" s="252"/>
      <c r="AF86" s="252"/>
      <c r="AG86" s="252"/>
    </row>
    <row r="87" spans="2:33" outlineLevel="1" x14ac:dyDescent="0.25">
      <c r="B87" s="251"/>
      <c r="C87" s="252" t="s">
        <v>75</v>
      </c>
      <c r="D87" s="47">
        <v>60000</v>
      </c>
      <c r="E87" s="252" t="s">
        <v>76</v>
      </c>
      <c r="I87" s="33"/>
      <c r="M87" s="252"/>
      <c r="N87" s="252"/>
      <c r="O87" s="252"/>
      <c r="P87" s="252"/>
      <c r="Q87" s="252"/>
      <c r="R87" s="252"/>
      <c r="T87" s="252"/>
      <c r="U87" s="252"/>
      <c r="V87" s="252"/>
      <c r="W87" s="252"/>
      <c r="X87" s="252"/>
      <c r="Y87" s="252"/>
      <c r="Z87" s="252"/>
      <c r="AA87" s="252"/>
      <c r="AB87" s="252"/>
      <c r="AC87" s="252"/>
      <c r="AD87" s="252"/>
      <c r="AE87" s="252"/>
      <c r="AF87" s="252"/>
      <c r="AG87" s="252"/>
    </row>
    <row r="88" spans="2:33" outlineLevel="1" x14ac:dyDescent="0.25">
      <c r="B88" s="251"/>
      <c r="I88" s="33"/>
      <c r="M88" s="252"/>
      <c r="N88" s="252"/>
      <c r="O88" s="252"/>
      <c r="P88" s="252"/>
      <c r="Q88" s="252"/>
      <c r="R88" s="252"/>
      <c r="T88" s="252"/>
      <c r="U88" s="252"/>
      <c r="V88" s="252"/>
      <c r="W88" s="252"/>
      <c r="X88" s="252"/>
      <c r="Y88" s="252"/>
      <c r="Z88" s="252"/>
      <c r="AA88" s="252"/>
      <c r="AB88" s="252"/>
      <c r="AC88" s="252"/>
      <c r="AD88" s="252"/>
      <c r="AE88" s="252"/>
      <c r="AF88" s="252"/>
      <c r="AG88" s="252"/>
    </row>
    <row r="89" spans="2:33" outlineLevel="1" x14ac:dyDescent="0.25">
      <c r="B89" s="251"/>
      <c r="C89" s="252" t="s">
        <v>77</v>
      </c>
      <c r="D89" s="47" t="e">
        <f>(D84*(1-POWER(1+D85,-D86)))/D85-D87</f>
        <v>#REF!</v>
      </c>
      <c r="E89" s="252" t="s">
        <v>76</v>
      </c>
      <c r="I89" s="33"/>
      <c r="M89" s="252"/>
      <c r="N89" s="252"/>
      <c r="O89" s="252"/>
      <c r="P89" s="252"/>
      <c r="Q89" s="252"/>
      <c r="R89" s="252"/>
      <c r="T89" s="252"/>
      <c r="U89" s="252"/>
      <c r="V89" s="252"/>
      <c r="W89" s="252"/>
      <c r="X89" s="252"/>
      <c r="Y89" s="252"/>
      <c r="Z89" s="252"/>
      <c r="AA89" s="252"/>
      <c r="AB89" s="252"/>
      <c r="AC89" s="252"/>
      <c r="AD89" s="252"/>
      <c r="AE89" s="252"/>
      <c r="AF89" s="252"/>
      <c r="AG89" s="252"/>
    </row>
    <row r="90" spans="2:33" outlineLevel="1" x14ac:dyDescent="0.25">
      <c r="B90" s="251"/>
      <c r="I90" s="33"/>
      <c r="M90" s="252"/>
      <c r="N90" s="252"/>
      <c r="O90" s="252"/>
      <c r="P90" s="252"/>
      <c r="Q90" s="252"/>
      <c r="R90" s="252"/>
      <c r="T90" s="252"/>
      <c r="U90" s="252"/>
      <c r="V90" s="252"/>
      <c r="W90" s="252"/>
      <c r="X90" s="252"/>
      <c r="Y90" s="252"/>
      <c r="Z90" s="252"/>
      <c r="AA90" s="252"/>
      <c r="AB90" s="252"/>
      <c r="AC90" s="252"/>
      <c r="AD90" s="252"/>
      <c r="AE90" s="252"/>
      <c r="AF90" s="252"/>
      <c r="AG90" s="252"/>
    </row>
    <row r="91" spans="2:33" outlineLevel="1" x14ac:dyDescent="0.25">
      <c r="B91" s="251"/>
      <c r="C91" s="252" t="s">
        <v>78</v>
      </c>
      <c r="D91" s="49" t="e">
        <f>LN(1/(1-(D87*D85/D84)))/LN(1+D85)</f>
        <v>#REF!</v>
      </c>
      <c r="E91" s="252" t="s">
        <v>73</v>
      </c>
      <c r="I91" s="33"/>
      <c r="M91" s="252"/>
      <c r="N91" s="252"/>
      <c r="O91" s="252"/>
      <c r="P91" s="252"/>
      <c r="Q91" s="252"/>
      <c r="R91" s="252"/>
      <c r="T91" s="252"/>
      <c r="U91" s="252"/>
      <c r="V91" s="252"/>
      <c r="W91" s="252"/>
      <c r="X91" s="252"/>
      <c r="Y91" s="252"/>
      <c r="Z91" s="252"/>
      <c r="AA91" s="252"/>
      <c r="AB91" s="252"/>
      <c r="AC91" s="252"/>
      <c r="AD91" s="252"/>
      <c r="AE91" s="252"/>
      <c r="AF91" s="252"/>
      <c r="AG91" s="252"/>
    </row>
    <row r="92" spans="2:33" outlineLevel="1" x14ac:dyDescent="0.25">
      <c r="B92" s="251"/>
      <c r="I92" s="33"/>
      <c r="M92" s="252"/>
      <c r="N92" s="252"/>
      <c r="O92" s="252"/>
      <c r="P92" s="252"/>
      <c r="Q92" s="252"/>
      <c r="R92" s="252"/>
      <c r="T92" s="252"/>
      <c r="U92" s="252"/>
      <c r="V92" s="252"/>
      <c r="W92" s="252"/>
      <c r="X92" s="252"/>
      <c r="Y92" s="252"/>
      <c r="Z92" s="252"/>
      <c r="AA92" s="252"/>
      <c r="AB92" s="252"/>
      <c r="AC92" s="252"/>
      <c r="AD92" s="252"/>
      <c r="AE92" s="252"/>
      <c r="AF92" s="252"/>
      <c r="AG92" s="252"/>
    </row>
    <row r="93" spans="2:33" outlineLevel="1" x14ac:dyDescent="0.25">
      <c r="B93" s="251"/>
      <c r="C93" s="252" t="s">
        <v>79</v>
      </c>
      <c r="D93" s="252">
        <v>0.05</v>
      </c>
      <c r="E93" s="252">
        <v>0.1</v>
      </c>
      <c r="F93" s="252">
        <v>0.15</v>
      </c>
      <c r="G93" s="252">
        <v>0.2</v>
      </c>
      <c r="H93" s="252">
        <v>0.23499999999999999</v>
      </c>
      <c r="I93" s="33">
        <v>0.28000000000000003</v>
      </c>
      <c r="J93" s="252">
        <v>0.35</v>
      </c>
      <c r="K93" s="252">
        <v>0.37</v>
      </c>
      <c r="L93" s="252">
        <v>0.45</v>
      </c>
      <c r="M93" s="252">
        <v>0.46300000000000002</v>
      </c>
      <c r="N93" s="252">
        <v>0.55000000000000004</v>
      </c>
      <c r="O93" s="252">
        <v>0.6</v>
      </c>
      <c r="P93" s="252">
        <v>0.65</v>
      </c>
      <c r="Q93" s="252">
        <v>0.7</v>
      </c>
      <c r="R93" s="252">
        <v>0.75</v>
      </c>
      <c r="S93" s="252">
        <v>0.8</v>
      </c>
      <c r="T93" s="252">
        <v>0.85</v>
      </c>
      <c r="U93" s="252">
        <v>0.9</v>
      </c>
      <c r="V93" s="252">
        <v>0.95</v>
      </c>
      <c r="W93" s="252">
        <v>1</v>
      </c>
      <c r="X93" s="252">
        <v>1.1000000000000001</v>
      </c>
      <c r="Y93" s="252">
        <v>1.1499999999999999</v>
      </c>
      <c r="Z93" s="252">
        <v>1.2</v>
      </c>
      <c r="AA93" s="252">
        <v>1.25</v>
      </c>
      <c r="AB93" s="252">
        <v>1.3</v>
      </c>
      <c r="AC93" s="252">
        <v>1.35</v>
      </c>
      <c r="AD93" s="252">
        <v>1.4</v>
      </c>
      <c r="AE93" s="252">
        <v>1.45</v>
      </c>
      <c r="AF93" s="252">
        <v>1.5</v>
      </c>
      <c r="AG93" s="252"/>
    </row>
    <row r="94" spans="2:33" outlineLevel="1" x14ac:dyDescent="0.25">
      <c r="B94" s="251"/>
      <c r="C94" s="252" t="s">
        <v>80</v>
      </c>
      <c r="D94" s="252" t="e">
        <f>(D84*(1-POWER(1+D93,-D86)))/D93-D87</f>
        <v>#REF!</v>
      </c>
      <c r="E94" s="252" t="e">
        <f>(D84*(1-POWER(1+E93,-D86)))/E93-D87</f>
        <v>#REF!</v>
      </c>
      <c r="F94" s="252" t="e">
        <f>(D84*(1-POWER(1+F93,-D86)))/F93-D87</f>
        <v>#REF!</v>
      </c>
      <c r="G94" s="252" t="e">
        <f>(D84*(1-POWER(1+G93,-D86)))/G93-D87</f>
        <v>#REF!</v>
      </c>
      <c r="H94" s="252" t="e">
        <f>(D84*(1-POWER(1+H93,-D86)))/H93-D87</f>
        <v>#REF!</v>
      </c>
      <c r="I94" s="33" t="e">
        <f>(D84*(1-POWER(1+I93,-D86)))/I93-D87</f>
        <v>#REF!</v>
      </c>
      <c r="J94" s="252" t="e">
        <f>(D84*(1-POWER(1+J93,-D86)))/J93-D87</f>
        <v>#REF!</v>
      </c>
      <c r="K94" s="252" t="e">
        <f>(D84*(1-POWER(1+K93,-D86)))/K93-D87</f>
        <v>#REF!</v>
      </c>
      <c r="L94" s="252" t="e">
        <f>(D84*(1-POWER(1+L93,-D86)))/L93-D87</f>
        <v>#REF!</v>
      </c>
      <c r="M94" s="252" t="e">
        <f>(D84*(1-POWER(1+M93,-D86)))/M93-D87</f>
        <v>#REF!</v>
      </c>
      <c r="N94" s="252" t="e">
        <f>(D84*(1-POWER(1+N93,-D86)))/N93-D87</f>
        <v>#REF!</v>
      </c>
      <c r="O94" s="252" t="e">
        <f>(D84*(1-POWER(1+O93,-D86)))/O93-D87</f>
        <v>#REF!</v>
      </c>
      <c r="P94" s="252" t="e">
        <f>(D84*(1-POWER(1+P93,-D86)))/P93-D87</f>
        <v>#REF!</v>
      </c>
      <c r="Q94" s="252" t="e">
        <f>(D84*(1-POWER(1+Q93,-D86)))/Q93-D87</f>
        <v>#REF!</v>
      </c>
      <c r="R94" s="252" t="e">
        <f>(D84*(1-POWER(1+R93,-D86)))/R93-D87</f>
        <v>#REF!</v>
      </c>
      <c r="S94" s="252" t="e">
        <f>(D84*(1-POWER(1+S93,-D86)))/S93-D87</f>
        <v>#REF!</v>
      </c>
      <c r="T94" s="252" t="e">
        <f>(D84*(1-POWER(1+T93,-D86)))/T93-D87</f>
        <v>#REF!</v>
      </c>
      <c r="U94" s="252" t="e">
        <f>(D84*(1-POWER(1+U93,-D86)))/U93-D87</f>
        <v>#REF!</v>
      </c>
      <c r="V94" s="252" t="e">
        <f>(D84*(1-POWER(1+V93,-D86)))/V93-D87</f>
        <v>#REF!</v>
      </c>
      <c r="W94" s="252" t="e">
        <f>(D84*(1-POWER(1+W93,-D86)))/W93-D87</f>
        <v>#REF!</v>
      </c>
      <c r="X94" s="252" t="e">
        <f>(D84*(1-POWER(1+X93,-D86)))/X93-D87</f>
        <v>#REF!</v>
      </c>
      <c r="Y94" s="252" t="e">
        <f>(D84*(1-POWER(1+Y93,-D86)))/Y93-D87</f>
        <v>#REF!</v>
      </c>
      <c r="Z94" s="252" t="e">
        <f>(D84*(1-POWER(1+Z93,-D86)))/Z93-D87</f>
        <v>#REF!</v>
      </c>
      <c r="AA94" s="252" t="e">
        <f>(D84*(1-POWER(1+AA93,-D86)))/AA93-D87</f>
        <v>#REF!</v>
      </c>
      <c r="AB94" s="252" t="e">
        <f>(D84*(1-POWER(1+AB93,-D86)))/AB93-D87</f>
        <v>#REF!</v>
      </c>
      <c r="AC94" s="252" t="e">
        <f>(D84*(1-POWER(1+AC93,-D86)))/AC93-D87</f>
        <v>#REF!</v>
      </c>
      <c r="AD94" s="252" t="e">
        <f>(D84*(1-POWER(1+AD93,-D86)))/AD93-D87</f>
        <v>#REF!</v>
      </c>
      <c r="AE94" s="252" t="e">
        <f>(D84*(1-POWER(1+AE93,-D86)))/AE93-D87</f>
        <v>#REF!</v>
      </c>
      <c r="AF94" s="252" t="e">
        <f>(D84*(1-POWER(1+AF93,-D86)))/AF93-D87</f>
        <v>#REF!</v>
      </c>
      <c r="AG94" s="252"/>
    </row>
    <row r="95" spans="2:33" outlineLevel="1" x14ac:dyDescent="0.25">
      <c r="B95" s="251"/>
      <c r="I95" s="33"/>
      <c r="M95" s="252"/>
      <c r="N95" s="252"/>
      <c r="O95" s="252"/>
      <c r="P95" s="252"/>
      <c r="Q95" s="252"/>
      <c r="R95" s="252"/>
      <c r="T95" s="252"/>
      <c r="U95" s="252"/>
      <c r="V95" s="252"/>
      <c r="W95" s="252"/>
      <c r="X95" s="252"/>
      <c r="Y95" s="252"/>
      <c r="Z95" s="252"/>
      <c r="AA95" s="252"/>
      <c r="AB95" s="252"/>
      <c r="AC95" s="252"/>
      <c r="AD95" s="252"/>
      <c r="AE95" s="252"/>
      <c r="AF95" s="252"/>
      <c r="AG95" s="252"/>
    </row>
    <row r="96" spans="2:33" outlineLevel="1" x14ac:dyDescent="0.25">
      <c r="B96" s="251"/>
      <c r="I96" s="33"/>
      <c r="M96" s="252"/>
      <c r="N96" s="252"/>
      <c r="O96" s="252"/>
      <c r="P96" s="252"/>
      <c r="Q96" s="252"/>
      <c r="R96" s="252"/>
      <c r="T96" s="252"/>
      <c r="U96" s="252"/>
      <c r="V96" s="252"/>
      <c r="W96" s="252"/>
      <c r="X96" s="252"/>
      <c r="Y96" s="252"/>
      <c r="Z96" s="252"/>
      <c r="AA96" s="252"/>
      <c r="AB96" s="252"/>
      <c r="AC96" s="252"/>
      <c r="AD96" s="252"/>
      <c r="AE96" s="252"/>
      <c r="AF96" s="252"/>
      <c r="AG96" s="252"/>
    </row>
    <row r="97" spans="2:33" outlineLevel="1" x14ac:dyDescent="0.25">
      <c r="B97" s="251"/>
      <c r="I97" s="33"/>
      <c r="M97" s="252"/>
      <c r="N97" s="252"/>
      <c r="O97" s="252"/>
      <c r="P97" s="252"/>
      <c r="Q97" s="252"/>
      <c r="R97" s="252"/>
      <c r="T97" s="252"/>
      <c r="U97" s="252"/>
      <c r="V97" s="252"/>
      <c r="W97" s="252"/>
      <c r="X97" s="252"/>
      <c r="Y97" s="252"/>
      <c r="Z97" s="252"/>
      <c r="AA97" s="252"/>
      <c r="AB97" s="252"/>
      <c r="AC97" s="252"/>
      <c r="AD97" s="252"/>
      <c r="AE97" s="252"/>
      <c r="AF97" s="252"/>
      <c r="AG97" s="252"/>
    </row>
    <row r="98" spans="2:33" outlineLevel="1" x14ac:dyDescent="0.25">
      <c r="B98" s="251"/>
      <c r="C98" s="252" t="s">
        <v>81</v>
      </c>
      <c r="I98" s="33"/>
      <c r="M98" s="252"/>
      <c r="N98" s="252"/>
      <c r="O98" s="252"/>
      <c r="P98" s="252"/>
      <c r="Q98" s="252"/>
      <c r="R98" s="252"/>
      <c r="T98" s="252"/>
      <c r="U98" s="252"/>
      <c r="V98" s="252"/>
      <c r="W98" s="252"/>
      <c r="X98" s="252"/>
      <c r="Y98" s="252"/>
      <c r="Z98" s="252"/>
      <c r="AA98" s="252"/>
      <c r="AB98" s="252"/>
      <c r="AC98" s="252"/>
      <c r="AD98" s="252"/>
      <c r="AE98" s="252"/>
      <c r="AF98" s="252"/>
      <c r="AG98" s="252"/>
    </row>
    <row r="99" spans="2:33" outlineLevel="1" x14ac:dyDescent="0.25">
      <c r="B99" s="251"/>
      <c r="I99" s="33"/>
      <c r="M99" s="252"/>
      <c r="N99" s="252"/>
      <c r="O99" s="252"/>
      <c r="P99" s="252"/>
      <c r="Q99" s="252"/>
      <c r="R99" s="252"/>
      <c r="T99" s="252"/>
      <c r="U99" s="252"/>
      <c r="V99" s="252"/>
      <c r="W99" s="252"/>
      <c r="X99" s="252"/>
      <c r="Y99" s="252"/>
      <c r="Z99" s="252"/>
      <c r="AA99" s="252"/>
      <c r="AB99" s="252"/>
      <c r="AC99" s="252"/>
      <c r="AD99" s="252"/>
      <c r="AE99" s="252"/>
      <c r="AF99" s="252"/>
      <c r="AG99" s="252"/>
    </row>
    <row r="100" spans="2:33" outlineLevel="1" x14ac:dyDescent="0.25">
      <c r="B100" s="251"/>
      <c r="D100" s="250" t="s">
        <v>82</v>
      </c>
      <c r="E100" s="250" t="s">
        <v>83</v>
      </c>
      <c r="F100" s="250" t="s">
        <v>84</v>
      </c>
      <c r="I100" s="33"/>
      <c r="M100" s="252"/>
      <c r="N100" s="252"/>
      <c r="O100" s="252"/>
      <c r="P100" s="252"/>
      <c r="Q100" s="252"/>
      <c r="R100" s="252"/>
      <c r="T100" s="252"/>
      <c r="U100" s="252"/>
      <c r="V100" s="252"/>
      <c r="W100" s="252"/>
      <c r="X100" s="252"/>
      <c r="Y100" s="252"/>
      <c r="Z100" s="252"/>
      <c r="AA100" s="252"/>
      <c r="AB100" s="252"/>
      <c r="AC100" s="252"/>
      <c r="AD100" s="252"/>
      <c r="AE100" s="252"/>
      <c r="AF100" s="252"/>
      <c r="AG100" s="252"/>
    </row>
    <row r="101" spans="2:33" outlineLevel="1" x14ac:dyDescent="0.25">
      <c r="B101" s="251"/>
      <c r="C101" s="252" t="s">
        <v>64</v>
      </c>
      <c r="D101" s="252" t="e">
        <f>D119</f>
        <v>#REF!</v>
      </c>
      <c r="E101" s="49">
        <v>0.85</v>
      </c>
      <c r="F101" s="252" t="e">
        <f>D101*E101</f>
        <v>#REF!</v>
      </c>
      <c r="I101" s="33"/>
      <c r="M101" s="252"/>
      <c r="N101" s="252"/>
      <c r="O101" s="252"/>
      <c r="P101" s="252"/>
      <c r="Q101" s="252"/>
      <c r="R101" s="252"/>
      <c r="T101" s="252"/>
      <c r="U101" s="252"/>
      <c r="V101" s="252"/>
      <c r="W101" s="252"/>
      <c r="X101" s="252"/>
      <c r="Y101" s="252"/>
      <c r="Z101" s="252"/>
      <c r="AA101" s="252"/>
      <c r="AB101" s="252"/>
      <c r="AC101" s="252"/>
      <c r="AD101" s="252"/>
      <c r="AE101" s="252"/>
      <c r="AF101" s="252"/>
      <c r="AG101" s="252"/>
    </row>
    <row r="102" spans="2:33" outlineLevel="1" x14ac:dyDescent="0.25">
      <c r="B102" s="251"/>
      <c r="D102" s="250" t="s">
        <v>63</v>
      </c>
      <c r="F102" s="250" t="s">
        <v>85</v>
      </c>
      <c r="I102" s="33"/>
      <c r="M102" s="252"/>
      <c r="N102" s="252"/>
      <c r="O102" s="252"/>
      <c r="P102" s="252"/>
      <c r="Q102" s="252"/>
      <c r="R102" s="252"/>
      <c r="T102" s="252"/>
      <c r="U102" s="252"/>
      <c r="V102" s="252"/>
      <c r="W102" s="252"/>
      <c r="X102" s="252"/>
      <c r="Y102" s="252"/>
      <c r="Z102" s="252"/>
      <c r="AA102" s="252"/>
      <c r="AB102" s="252"/>
      <c r="AC102" s="252"/>
      <c r="AD102" s="252"/>
      <c r="AE102" s="252"/>
      <c r="AF102" s="252"/>
      <c r="AG102" s="252"/>
    </row>
    <row r="103" spans="2:33" outlineLevel="1" x14ac:dyDescent="0.25">
      <c r="B103" s="251"/>
      <c r="C103" s="252" t="s">
        <v>86</v>
      </c>
      <c r="D103" s="252">
        <f>D105+D106</f>
        <v>1025</v>
      </c>
      <c r="F103" s="252">
        <f>H105+H106</f>
        <v>0</v>
      </c>
      <c r="I103" s="33"/>
      <c r="M103" s="252"/>
      <c r="N103" s="252"/>
      <c r="O103" s="252"/>
      <c r="P103" s="252"/>
      <c r="Q103" s="252"/>
      <c r="R103" s="252"/>
      <c r="T103" s="252"/>
      <c r="U103" s="252"/>
      <c r="V103" s="252"/>
      <c r="W103" s="252"/>
      <c r="X103" s="252"/>
      <c r="Y103" s="252"/>
      <c r="Z103" s="252"/>
      <c r="AA103" s="252"/>
      <c r="AB103" s="252"/>
      <c r="AC103" s="252"/>
      <c r="AD103" s="252"/>
      <c r="AE103" s="252"/>
      <c r="AF103" s="252"/>
      <c r="AG103" s="252"/>
    </row>
    <row r="104" spans="2:33" outlineLevel="1" x14ac:dyDescent="0.25">
      <c r="B104" s="251"/>
      <c r="C104" s="252" t="s">
        <v>87</v>
      </c>
      <c r="D104" s="250" t="s">
        <v>63</v>
      </c>
      <c r="E104" s="250" t="s">
        <v>88</v>
      </c>
      <c r="F104" s="250" t="s">
        <v>89</v>
      </c>
      <c r="H104" s="250" t="s">
        <v>85</v>
      </c>
      <c r="I104" s="33"/>
      <c r="M104" s="252"/>
      <c r="N104" s="252"/>
      <c r="O104" s="252"/>
      <c r="P104" s="252"/>
      <c r="Q104" s="252"/>
      <c r="R104" s="252"/>
      <c r="T104" s="252"/>
      <c r="U104" s="252"/>
      <c r="V104" s="252"/>
      <c r="W104" s="252"/>
      <c r="X104" s="252"/>
      <c r="Y104" s="252"/>
      <c r="Z104" s="252"/>
      <c r="AA104" s="252"/>
      <c r="AB104" s="252"/>
      <c r="AC104" s="252"/>
      <c r="AD104" s="252"/>
      <c r="AE104" s="252"/>
      <c r="AF104" s="252"/>
      <c r="AG104" s="252"/>
    </row>
    <row r="105" spans="2:33" outlineLevel="1" x14ac:dyDescent="0.25">
      <c r="B105" s="251"/>
      <c r="C105" s="252" t="s">
        <v>90</v>
      </c>
      <c r="D105" s="252">
        <v>650</v>
      </c>
      <c r="E105" s="252">
        <v>86</v>
      </c>
      <c r="F105" s="252">
        <v>6</v>
      </c>
      <c r="I105" s="33"/>
      <c r="M105" s="252"/>
      <c r="N105" s="252"/>
      <c r="O105" s="252"/>
      <c r="P105" s="252"/>
      <c r="Q105" s="252"/>
      <c r="R105" s="252"/>
      <c r="T105" s="252"/>
      <c r="U105" s="252"/>
      <c r="V105" s="252"/>
      <c r="W105" s="252"/>
      <c r="X105" s="252"/>
      <c r="Y105" s="252"/>
      <c r="Z105" s="252"/>
      <c r="AA105" s="252"/>
      <c r="AB105" s="252"/>
      <c r="AC105" s="252"/>
      <c r="AD105" s="252"/>
      <c r="AE105" s="252"/>
      <c r="AF105" s="252"/>
      <c r="AG105" s="252"/>
    </row>
    <row r="106" spans="2:33" outlineLevel="1" x14ac:dyDescent="0.25">
      <c r="B106" s="251"/>
      <c r="C106" s="252" t="s">
        <v>91</v>
      </c>
      <c r="D106" s="59">
        <v>375</v>
      </c>
      <c r="E106" s="49">
        <v>4.5</v>
      </c>
      <c r="F106" s="252">
        <v>6</v>
      </c>
      <c r="I106" s="33"/>
      <c r="M106" s="252"/>
      <c r="N106" s="252"/>
      <c r="O106" s="252"/>
      <c r="P106" s="252"/>
      <c r="Q106" s="252"/>
      <c r="R106" s="252"/>
      <c r="T106" s="252"/>
      <c r="U106" s="252"/>
      <c r="V106" s="252"/>
      <c r="W106" s="252"/>
      <c r="X106" s="252"/>
      <c r="Y106" s="252"/>
      <c r="Z106" s="252"/>
      <c r="AA106" s="252"/>
      <c r="AB106" s="252"/>
      <c r="AC106" s="252"/>
      <c r="AD106" s="252"/>
      <c r="AE106" s="252"/>
      <c r="AF106" s="252"/>
      <c r="AG106" s="252"/>
    </row>
    <row r="107" spans="2:33" ht="15.6" outlineLevel="1" x14ac:dyDescent="0.3">
      <c r="B107" s="251"/>
      <c r="C107" s="156" t="s">
        <v>92</v>
      </c>
      <c r="E107" s="252" t="s">
        <v>93</v>
      </c>
      <c r="F107" s="49">
        <v>18.8</v>
      </c>
      <c r="G107" s="252" t="s">
        <v>94</v>
      </c>
      <c r="H107" s="252">
        <f>D107*F107</f>
        <v>0</v>
      </c>
      <c r="I107" s="33"/>
      <c r="M107" s="252"/>
      <c r="N107" s="252"/>
      <c r="O107" s="252"/>
      <c r="P107" s="252"/>
      <c r="Q107" s="252"/>
      <c r="R107" s="252"/>
      <c r="T107" s="252"/>
      <c r="U107" s="252"/>
      <c r="V107" s="252"/>
      <c r="W107" s="252"/>
      <c r="X107" s="252"/>
      <c r="Y107" s="252"/>
      <c r="Z107" s="252"/>
      <c r="AA107" s="252"/>
      <c r="AB107" s="252"/>
      <c r="AC107" s="252"/>
      <c r="AD107" s="252"/>
      <c r="AE107" s="252"/>
      <c r="AF107" s="252"/>
      <c r="AG107" s="252"/>
    </row>
    <row r="108" spans="2:33" ht="15.6" outlineLevel="1" x14ac:dyDescent="0.3">
      <c r="B108" s="251"/>
      <c r="C108" s="156" t="s">
        <v>95</v>
      </c>
      <c r="H108" s="252">
        <v>0</v>
      </c>
      <c r="I108" s="33"/>
      <c r="J108" s="8" t="s">
        <v>96</v>
      </c>
      <c r="M108" s="252"/>
      <c r="N108" s="252"/>
      <c r="O108" s="252"/>
      <c r="P108" s="252"/>
      <c r="Q108" s="252"/>
      <c r="R108" s="252"/>
      <c r="T108" s="252"/>
      <c r="U108" s="252"/>
      <c r="V108" s="252"/>
      <c r="W108" s="252"/>
      <c r="X108" s="252"/>
      <c r="Y108" s="252"/>
      <c r="Z108" s="252"/>
      <c r="AA108" s="252"/>
      <c r="AB108" s="252"/>
      <c r="AC108" s="252"/>
      <c r="AD108" s="252"/>
      <c r="AE108" s="252"/>
      <c r="AF108" s="252"/>
      <c r="AG108" s="252"/>
    </row>
    <row r="109" spans="2:33" outlineLevel="1" x14ac:dyDescent="0.25">
      <c r="B109" s="109"/>
      <c r="C109" s="110" t="s">
        <v>97</v>
      </c>
      <c r="D109" s="110"/>
      <c r="E109" s="110"/>
      <c r="F109" s="110" t="e">
        <f>F101+F103+H107+H108</f>
        <v>#REF!</v>
      </c>
      <c r="G109" s="110"/>
      <c r="H109" s="110"/>
      <c r="I109" s="111"/>
      <c r="M109" s="252"/>
      <c r="N109" s="252"/>
      <c r="O109" s="252"/>
      <c r="P109" s="252"/>
      <c r="Q109" s="252"/>
      <c r="R109" s="252"/>
      <c r="T109" s="252"/>
      <c r="U109" s="252"/>
      <c r="V109" s="252"/>
      <c r="W109" s="252"/>
      <c r="X109" s="252"/>
      <c r="Y109" s="252"/>
      <c r="Z109" s="252"/>
      <c r="AA109" s="252"/>
      <c r="AB109" s="252"/>
      <c r="AC109" s="252"/>
      <c r="AD109" s="252"/>
      <c r="AE109" s="252"/>
      <c r="AF109" s="252"/>
      <c r="AG109" s="252"/>
    </row>
    <row r="110" spans="2:33" outlineLevel="1" x14ac:dyDescent="0.25">
      <c r="B110" s="153"/>
      <c r="C110" s="116"/>
      <c r="D110" s="116"/>
      <c r="E110" s="116"/>
      <c r="F110" s="116"/>
      <c r="G110" s="116"/>
      <c r="H110" s="116"/>
      <c r="I110" s="117"/>
      <c r="M110" s="252"/>
      <c r="N110" s="252"/>
      <c r="O110" s="252"/>
      <c r="P110" s="252"/>
      <c r="Q110" s="252"/>
      <c r="R110" s="252"/>
      <c r="T110" s="252"/>
      <c r="U110" s="252"/>
      <c r="V110" s="252"/>
      <c r="W110" s="252"/>
      <c r="X110" s="252"/>
      <c r="Y110" s="252"/>
      <c r="Z110" s="252"/>
      <c r="AA110" s="252"/>
      <c r="AB110" s="252"/>
      <c r="AC110" s="252"/>
      <c r="AD110" s="252"/>
      <c r="AE110" s="252"/>
      <c r="AF110" s="252"/>
      <c r="AG110" s="252"/>
    </row>
    <row r="111" spans="2:33" ht="18" outlineLevel="1" x14ac:dyDescent="0.35">
      <c r="B111" s="44" t="s">
        <v>305</v>
      </c>
      <c r="C111" s="7" t="s">
        <v>394</v>
      </c>
      <c r="I111" s="33"/>
      <c r="M111" s="252"/>
      <c r="N111" s="252"/>
      <c r="O111" s="252"/>
      <c r="P111" s="252"/>
      <c r="Q111" s="252"/>
      <c r="R111" s="252"/>
      <c r="T111" s="252"/>
      <c r="U111" s="252"/>
      <c r="V111" s="252"/>
      <c r="W111" s="252"/>
      <c r="X111" s="252"/>
      <c r="Y111" s="252"/>
      <c r="Z111" s="252"/>
      <c r="AA111" s="252"/>
      <c r="AB111" s="252"/>
      <c r="AC111" s="252"/>
      <c r="AD111" s="252"/>
      <c r="AE111" s="252"/>
      <c r="AF111" s="252"/>
      <c r="AG111" s="252"/>
    </row>
    <row r="112" spans="2:33" ht="14.4" outlineLevel="1" x14ac:dyDescent="0.3">
      <c r="B112" s="251"/>
      <c r="C112" s="157"/>
      <c r="I112" s="33"/>
      <c r="M112" s="252"/>
      <c r="N112" s="252"/>
      <c r="O112" s="252"/>
      <c r="P112" s="252"/>
      <c r="Q112" s="252"/>
      <c r="R112" s="252"/>
      <c r="T112" s="252"/>
      <c r="U112" s="252"/>
      <c r="V112" s="252"/>
      <c r="W112" s="252"/>
      <c r="X112" s="252"/>
      <c r="Y112" s="252"/>
      <c r="Z112" s="252"/>
      <c r="AA112" s="252"/>
      <c r="AB112" s="252"/>
      <c r="AC112" s="252"/>
      <c r="AD112" s="252"/>
      <c r="AE112" s="252"/>
      <c r="AF112" s="252"/>
      <c r="AG112" s="252"/>
    </row>
    <row r="113" spans="2:33" ht="14.4" outlineLevel="1" x14ac:dyDescent="0.3">
      <c r="B113" s="73"/>
      <c r="C113" s="158"/>
      <c r="I113" s="33"/>
      <c r="M113" s="252"/>
      <c r="N113" s="252"/>
      <c r="O113" s="252"/>
      <c r="P113" s="252"/>
      <c r="Q113" s="252"/>
      <c r="R113" s="252"/>
      <c r="T113" s="252"/>
      <c r="U113" s="252"/>
      <c r="V113" s="252"/>
      <c r="W113" s="252"/>
      <c r="X113" s="252"/>
      <c r="Y113" s="252"/>
      <c r="Z113" s="252"/>
      <c r="AA113" s="252"/>
      <c r="AB113" s="252"/>
      <c r="AC113" s="252"/>
      <c r="AD113" s="252"/>
      <c r="AE113" s="252"/>
      <c r="AF113" s="252"/>
      <c r="AG113" s="252"/>
    </row>
    <row r="114" spans="2:33" outlineLevel="1" x14ac:dyDescent="0.25">
      <c r="B114" s="251"/>
      <c r="C114" s="20"/>
      <c r="I114" s="33"/>
      <c r="M114" s="252"/>
      <c r="N114" s="252"/>
      <c r="O114" s="252"/>
      <c r="P114" s="252"/>
      <c r="Q114" s="252"/>
      <c r="R114" s="252"/>
      <c r="T114" s="252"/>
      <c r="U114" s="252"/>
      <c r="V114" s="252"/>
      <c r="W114" s="252"/>
      <c r="X114" s="252"/>
      <c r="Y114" s="252"/>
      <c r="Z114" s="252"/>
      <c r="AA114" s="252"/>
      <c r="AB114" s="252"/>
      <c r="AC114" s="252"/>
      <c r="AD114" s="252"/>
      <c r="AE114" s="252"/>
      <c r="AF114" s="252"/>
      <c r="AG114" s="252"/>
    </row>
    <row r="115" spans="2:33" outlineLevel="1" x14ac:dyDescent="0.25">
      <c r="B115" s="251"/>
      <c r="C115" s="20"/>
      <c r="G115" s="20"/>
      <c r="I115" s="33"/>
      <c r="M115" s="252"/>
      <c r="N115" s="252"/>
      <c r="O115" s="252"/>
      <c r="P115" s="252"/>
      <c r="Q115" s="252"/>
      <c r="R115" s="252"/>
      <c r="T115" s="252"/>
      <c r="U115" s="252"/>
      <c r="V115" s="252"/>
      <c r="W115" s="252"/>
      <c r="X115" s="252"/>
      <c r="Y115" s="252"/>
      <c r="Z115" s="252"/>
      <c r="AA115" s="252"/>
      <c r="AB115" s="252"/>
      <c r="AC115" s="252"/>
      <c r="AD115" s="252"/>
      <c r="AE115" s="252"/>
      <c r="AF115" s="252"/>
      <c r="AG115" s="252"/>
    </row>
    <row r="116" spans="2:33" outlineLevel="1" x14ac:dyDescent="0.25">
      <c r="B116" s="251"/>
      <c r="C116" s="20" t="s">
        <v>306</v>
      </c>
      <c r="D116" s="176">
        <v>60000</v>
      </c>
      <c r="E116" s="20" t="s">
        <v>85</v>
      </c>
      <c r="G116" s="298"/>
      <c r="I116" s="33"/>
      <c r="M116" s="252"/>
      <c r="N116" s="252"/>
      <c r="O116" s="252"/>
      <c r="P116" s="252"/>
      <c r="Q116" s="252"/>
      <c r="R116" s="252"/>
      <c r="T116" s="252"/>
      <c r="U116" s="252"/>
      <c r="V116" s="252"/>
      <c r="W116" s="252"/>
      <c r="X116" s="252"/>
      <c r="Y116" s="252"/>
      <c r="Z116" s="252"/>
      <c r="AA116" s="252"/>
      <c r="AB116" s="252"/>
      <c r="AC116" s="252"/>
      <c r="AD116" s="252"/>
      <c r="AE116" s="252"/>
      <c r="AF116" s="252"/>
      <c r="AG116" s="252"/>
    </row>
    <row r="117" spans="2:33" outlineLevel="1" x14ac:dyDescent="0.25">
      <c r="B117" s="251"/>
      <c r="C117" s="20" t="s">
        <v>430</v>
      </c>
      <c r="D117" s="302" t="e">
        <f>#REF!</f>
        <v>#REF!</v>
      </c>
      <c r="E117" s="292" t="s">
        <v>82</v>
      </c>
      <c r="F117" s="20" t="s">
        <v>470</v>
      </c>
      <c r="G117" s="298"/>
      <c r="I117" s="33"/>
      <c r="M117" s="252"/>
      <c r="N117" s="252"/>
      <c r="O117" s="252"/>
      <c r="P117" s="252"/>
      <c r="Q117" s="252"/>
      <c r="R117" s="252"/>
      <c r="T117" s="252"/>
      <c r="U117" s="252"/>
      <c r="V117" s="252"/>
      <c r="W117" s="252"/>
      <c r="X117" s="252"/>
      <c r="Y117" s="252"/>
      <c r="Z117" s="252"/>
      <c r="AA117" s="252"/>
      <c r="AB117" s="252"/>
      <c r="AC117" s="252"/>
      <c r="AD117" s="252"/>
      <c r="AE117" s="252"/>
      <c r="AF117" s="252"/>
      <c r="AG117" s="252"/>
    </row>
    <row r="118" spans="2:33" outlineLevel="1" x14ac:dyDescent="0.25">
      <c r="B118" s="251"/>
      <c r="C118" s="20" t="s">
        <v>431</v>
      </c>
      <c r="D118" s="176">
        <v>6</v>
      </c>
      <c r="E118" s="20" t="s">
        <v>187</v>
      </c>
      <c r="F118" s="265"/>
      <c r="G118" s="298"/>
      <c r="I118" s="33"/>
      <c r="M118" s="252"/>
      <c r="N118" s="252"/>
      <c r="O118" s="252"/>
      <c r="P118" s="252"/>
      <c r="Q118" s="252"/>
      <c r="R118" s="252"/>
      <c r="T118" s="252"/>
      <c r="U118" s="252"/>
      <c r="V118" s="252"/>
      <c r="W118" s="252"/>
      <c r="X118" s="252"/>
      <c r="Y118" s="252"/>
      <c r="Z118" s="252"/>
      <c r="AA118" s="252"/>
      <c r="AB118" s="252"/>
      <c r="AC118" s="252"/>
      <c r="AD118" s="252"/>
      <c r="AE118" s="252"/>
      <c r="AF118" s="252"/>
      <c r="AG118" s="252"/>
    </row>
    <row r="119" spans="2:33" ht="14.4" outlineLevel="1" x14ac:dyDescent="0.25">
      <c r="B119" s="73"/>
      <c r="C119" s="20" t="s">
        <v>64</v>
      </c>
      <c r="D119" s="176" t="e">
        <f>D117*(D118/100)</f>
        <v>#REF!</v>
      </c>
      <c r="E119" s="292" t="s">
        <v>82</v>
      </c>
      <c r="F119" s="265"/>
      <c r="G119" s="298"/>
      <c r="M119" s="252"/>
      <c r="N119" s="252"/>
      <c r="O119" s="252"/>
      <c r="P119" s="252"/>
      <c r="Q119" s="252"/>
      <c r="R119" s="252"/>
      <c r="T119" s="252"/>
      <c r="U119" s="252"/>
      <c r="V119" s="252"/>
      <c r="W119" s="252"/>
      <c r="X119" s="252"/>
      <c r="Y119" s="252"/>
      <c r="Z119" s="252"/>
      <c r="AA119" s="252"/>
      <c r="AB119" s="252"/>
      <c r="AC119" s="252"/>
      <c r="AD119" s="252"/>
      <c r="AE119" s="252"/>
      <c r="AF119" s="252"/>
      <c r="AG119" s="252"/>
    </row>
    <row r="120" spans="2:33" outlineLevel="1" x14ac:dyDescent="0.25">
      <c r="B120" s="251"/>
      <c r="C120" s="192" t="s">
        <v>61</v>
      </c>
      <c r="D120" s="253" t="e">
        <f>D119*0.85</f>
        <v>#REF!</v>
      </c>
      <c r="E120" s="20" t="s">
        <v>85</v>
      </c>
      <c r="F120" s="265"/>
      <c r="G120" s="298"/>
      <c r="M120" s="252"/>
      <c r="N120" s="252"/>
      <c r="O120" s="252"/>
      <c r="P120" s="252"/>
      <c r="Q120" s="252"/>
      <c r="R120" s="252"/>
      <c r="T120" s="252"/>
      <c r="U120" s="252"/>
      <c r="V120" s="252"/>
      <c r="W120" s="252"/>
      <c r="X120" s="252"/>
      <c r="Y120" s="252"/>
      <c r="Z120" s="252"/>
      <c r="AA120" s="252"/>
      <c r="AB120" s="252"/>
      <c r="AC120" s="252"/>
      <c r="AD120" s="252"/>
      <c r="AE120" s="252"/>
      <c r="AF120" s="252"/>
      <c r="AG120" s="252"/>
    </row>
    <row r="121" spans="2:33" outlineLevel="1" x14ac:dyDescent="0.25">
      <c r="B121" s="251"/>
      <c r="C121" s="20"/>
      <c r="E121" s="20"/>
      <c r="M121" s="252"/>
      <c r="N121" s="252"/>
      <c r="O121" s="252"/>
      <c r="P121" s="252"/>
      <c r="Q121" s="252"/>
      <c r="R121" s="252"/>
      <c r="T121" s="252"/>
      <c r="U121" s="252"/>
      <c r="V121" s="252"/>
      <c r="W121" s="252"/>
      <c r="X121" s="252"/>
      <c r="Y121" s="252"/>
      <c r="Z121" s="252"/>
      <c r="AA121" s="252"/>
      <c r="AB121" s="252"/>
      <c r="AC121" s="252"/>
      <c r="AD121" s="252"/>
      <c r="AE121" s="252"/>
      <c r="AF121" s="252"/>
      <c r="AG121" s="252"/>
    </row>
    <row r="122" spans="2:33" outlineLevel="1" x14ac:dyDescent="0.25">
      <c r="B122" s="251"/>
      <c r="E122" s="20"/>
      <c r="M122" s="252"/>
      <c r="N122" s="252"/>
      <c r="O122" s="252"/>
      <c r="P122" s="252"/>
      <c r="Q122" s="252"/>
      <c r="R122" s="252"/>
      <c r="T122" s="252"/>
      <c r="U122" s="252"/>
      <c r="V122" s="252"/>
      <c r="W122" s="252"/>
      <c r="X122" s="252"/>
      <c r="Y122" s="252"/>
      <c r="Z122" s="252"/>
      <c r="AA122" s="252"/>
      <c r="AB122" s="252"/>
      <c r="AC122" s="252"/>
      <c r="AD122" s="252"/>
      <c r="AE122" s="252"/>
      <c r="AF122" s="252"/>
      <c r="AG122" s="252"/>
    </row>
    <row r="123" spans="2:33" outlineLevel="1" x14ac:dyDescent="0.25">
      <c r="B123" s="251"/>
      <c r="C123" s="254" t="s">
        <v>432</v>
      </c>
      <c r="M123" s="252"/>
      <c r="N123" s="252"/>
      <c r="O123" s="252"/>
      <c r="P123" s="252"/>
      <c r="Q123" s="252"/>
      <c r="R123" s="252"/>
      <c r="T123" s="252"/>
      <c r="U123" s="252"/>
      <c r="V123" s="252"/>
      <c r="W123" s="252"/>
      <c r="X123" s="252"/>
      <c r="Y123" s="252"/>
      <c r="Z123" s="252"/>
      <c r="AA123" s="252"/>
      <c r="AB123" s="252"/>
      <c r="AC123" s="252"/>
      <c r="AD123" s="252"/>
      <c r="AE123" s="252"/>
      <c r="AF123" s="252"/>
      <c r="AG123" s="252"/>
    </row>
    <row r="124" spans="2:33" outlineLevel="1" x14ac:dyDescent="0.25">
      <c r="B124" s="251"/>
      <c r="C124" s="192"/>
      <c r="M124" s="252"/>
      <c r="N124" s="252"/>
      <c r="O124" s="252"/>
      <c r="P124" s="252"/>
      <c r="Q124" s="252"/>
      <c r="R124" s="252"/>
      <c r="T124" s="252"/>
      <c r="U124" s="252"/>
      <c r="V124" s="252"/>
      <c r="W124" s="252"/>
      <c r="X124" s="252"/>
      <c r="Y124" s="252"/>
      <c r="Z124" s="252"/>
      <c r="AA124" s="252"/>
      <c r="AB124" s="252"/>
      <c r="AC124" s="252"/>
      <c r="AD124" s="252"/>
      <c r="AE124" s="252"/>
      <c r="AF124" s="252"/>
      <c r="AG124" s="252"/>
    </row>
    <row r="125" spans="2:33" outlineLevel="1" x14ac:dyDescent="0.25">
      <c r="B125" s="251"/>
      <c r="C125" s="20"/>
      <c r="E125" s="20"/>
      <c r="F125" s="20"/>
      <c r="M125" s="252"/>
      <c r="N125" s="252"/>
      <c r="O125" s="252"/>
      <c r="P125" s="252"/>
      <c r="Q125" s="252"/>
      <c r="R125" s="252"/>
      <c r="T125" s="252"/>
      <c r="U125" s="252"/>
      <c r="V125" s="252"/>
      <c r="W125" s="252"/>
      <c r="X125" s="252"/>
      <c r="Y125" s="252"/>
      <c r="Z125" s="252"/>
      <c r="AA125" s="252"/>
      <c r="AB125" s="252"/>
      <c r="AC125" s="252"/>
      <c r="AD125" s="252"/>
      <c r="AE125" s="252"/>
      <c r="AF125" s="252"/>
      <c r="AG125" s="252"/>
    </row>
    <row r="126" spans="2:33" outlineLevel="1" x14ac:dyDescent="0.25">
      <c r="B126" s="251"/>
      <c r="C126" s="20"/>
      <c r="E126" s="20"/>
      <c r="F126" s="20"/>
      <c r="M126" s="252"/>
      <c r="N126" s="252"/>
      <c r="O126" s="252"/>
      <c r="P126" s="252"/>
      <c r="Q126" s="252"/>
      <c r="R126" s="252"/>
      <c r="T126" s="252"/>
      <c r="U126" s="252"/>
      <c r="V126" s="252"/>
      <c r="W126" s="252"/>
      <c r="X126" s="252"/>
      <c r="Y126" s="252"/>
      <c r="Z126" s="252"/>
      <c r="AA126" s="252"/>
      <c r="AB126" s="252"/>
      <c r="AC126" s="252"/>
      <c r="AD126" s="252"/>
      <c r="AE126" s="252"/>
      <c r="AF126" s="252"/>
      <c r="AG126" s="252"/>
    </row>
    <row r="127" spans="2:33" outlineLevel="1" x14ac:dyDescent="0.25">
      <c r="B127" s="251"/>
      <c r="C127" s="20"/>
      <c r="E127" s="20"/>
      <c r="M127" s="252"/>
      <c r="N127" s="252"/>
      <c r="O127" s="252"/>
      <c r="P127" s="252"/>
      <c r="Q127" s="252"/>
      <c r="R127" s="252"/>
      <c r="T127" s="252"/>
      <c r="U127" s="252"/>
      <c r="V127" s="252"/>
      <c r="W127" s="252"/>
      <c r="X127" s="252"/>
      <c r="Y127" s="252"/>
      <c r="Z127" s="252"/>
      <c r="AA127" s="252"/>
      <c r="AB127" s="252"/>
      <c r="AC127" s="252"/>
      <c r="AD127" s="252"/>
      <c r="AE127" s="252"/>
      <c r="AF127" s="252"/>
      <c r="AG127" s="252"/>
    </row>
    <row r="128" spans="2:33" outlineLevel="1" x14ac:dyDescent="0.25">
      <c r="B128" s="251"/>
      <c r="C128" s="20"/>
      <c r="E128" s="20"/>
      <c r="F128" s="20"/>
      <c r="M128" s="252"/>
      <c r="N128" s="252"/>
      <c r="O128" s="252"/>
      <c r="P128" s="252"/>
      <c r="Q128" s="252"/>
      <c r="R128" s="252"/>
      <c r="T128" s="252"/>
      <c r="U128" s="252"/>
      <c r="V128" s="252"/>
      <c r="W128" s="252"/>
      <c r="X128" s="252"/>
      <c r="Y128" s="252"/>
      <c r="Z128" s="252"/>
      <c r="AA128" s="252"/>
      <c r="AB128" s="252"/>
      <c r="AC128" s="252"/>
      <c r="AD128" s="252"/>
      <c r="AE128" s="252"/>
      <c r="AF128" s="252"/>
      <c r="AG128" s="252"/>
    </row>
    <row r="129" spans="2:33" outlineLevel="1" x14ac:dyDescent="0.25">
      <c r="B129" s="251"/>
      <c r="C129" s="20"/>
      <c r="E129" s="20"/>
      <c r="G129" s="20"/>
      <c r="M129" s="252"/>
      <c r="N129" s="252"/>
      <c r="O129" s="252"/>
      <c r="P129" s="252"/>
      <c r="Q129" s="252"/>
      <c r="R129" s="252"/>
      <c r="T129" s="252"/>
      <c r="U129" s="252"/>
      <c r="V129" s="252"/>
      <c r="W129" s="252"/>
      <c r="X129" s="252"/>
      <c r="Y129" s="252"/>
      <c r="Z129" s="252"/>
      <c r="AA129" s="252"/>
      <c r="AB129" s="252"/>
      <c r="AC129" s="252"/>
      <c r="AD129" s="252"/>
      <c r="AE129" s="252"/>
      <c r="AF129" s="252"/>
      <c r="AG129" s="252"/>
    </row>
    <row r="130" spans="2:33" outlineLevel="1" x14ac:dyDescent="0.25">
      <c r="B130" s="251"/>
      <c r="C130" s="20"/>
      <c r="E130" s="20"/>
      <c r="F130" s="20"/>
      <c r="G130" s="20"/>
      <c r="M130" s="252"/>
      <c r="N130" s="252"/>
      <c r="O130" s="252"/>
      <c r="P130" s="252"/>
      <c r="Q130" s="252"/>
      <c r="R130" s="252"/>
      <c r="T130" s="252"/>
      <c r="U130" s="252"/>
      <c r="V130" s="252"/>
      <c r="W130" s="252"/>
      <c r="X130" s="252"/>
      <c r="Y130" s="252"/>
      <c r="Z130" s="252"/>
      <c r="AA130" s="252"/>
      <c r="AB130" s="252"/>
      <c r="AC130" s="252"/>
      <c r="AD130" s="252"/>
      <c r="AE130" s="252"/>
      <c r="AF130" s="252"/>
      <c r="AG130" s="252"/>
    </row>
    <row r="131" spans="2:33" outlineLevel="1" x14ac:dyDescent="0.25">
      <c r="B131" s="251"/>
      <c r="C131" s="20"/>
      <c r="E131" s="20"/>
      <c r="F131" s="20"/>
      <c r="G131" s="20"/>
      <c r="M131" s="252"/>
      <c r="N131" s="252"/>
      <c r="O131" s="252"/>
      <c r="P131" s="252"/>
      <c r="Q131" s="252"/>
      <c r="R131" s="252"/>
      <c r="T131" s="252"/>
      <c r="U131" s="252"/>
      <c r="V131" s="252"/>
      <c r="W131" s="252"/>
      <c r="X131" s="252"/>
      <c r="Y131" s="252"/>
      <c r="Z131" s="252"/>
      <c r="AA131" s="252"/>
      <c r="AB131" s="252"/>
      <c r="AC131" s="252"/>
      <c r="AD131" s="252"/>
      <c r="AE131" s="252"/>
      <c r="AF131" s="252"/>
      <c r="AG131" s="252"/>
    </row>
    <row r="132" spans="2:33" outlineLevel="1" x14ac:dyDescent="0.25">
      <c r="B132" s="251"/>
      <c r="C132" s="20"/>
      <c r="E132" s="20"/>
      <c r="F132" s="20"/>
      <c r="M132" s="252"/>
      <c r="N132" s="252"/>
      <c r="O132" s="252"/>
      <c r="P132" s="252"/>
      <c r="Q132" s="252"/>
      <c r="R132" s="252"/>
      <c r="T132" s="252"/>
      <c r="U132" s="252"/>
      <c r="V132" s="252"/>
      <c r="W132" s="252"/>
      <c r="X132" s="252"/>
      <c r="Y132" s="252"/>
      <c r="Z132" s="252"/>
      <c r="AA132" s="252"/>
      <c r="AB132" s="252"/>
      <c r="AC132" s="252"/>
      <c r="AD132" s="252"/>
      <c r="AE132" s="252"/>
      <c r="AF132" s="252"/>
      <c r="AG132" s="252"/>
    </row>
    <row r="133" spans="2:33" ht="13.8" outlineLevel="1" x14ac:dyDescent="0.25">
      <c r="B133" s="251"/>
      <c r="C133" s="192"/>
      <c r="D133" s="141"/>
      <c r="E133" s="193"/>
      <c r="F133" s="194"/>
      <c r="G133" s="20"/>
      <c r="H133" s="192"/>
      <c r="M133" s="252"/>
      <c r="N133" s="252"/>
      <c r="O133" s="252"/>
      <c r="P133" s="252"/>
      <c r="Q133" s="252"/>
      <c r="R133" s="252"/>
      <c r="T133" s="252"/>
      <c r="U133" s="252"/>
      <c r="V133" s="252"/>
      <c r="W133" s="252"/>
      <c r="X133" s="252"/>
      <c r="Y133" s="252"/>
      <c r="Z133" s="252"/>
      <c r="AA133" s="252"/>
      <c r="AB133" s="252"/>
      <c r="AC133" s="252"/>
      <c r="AD133" s="252"/>
      <c r="AE133" s="252"/>
      <c r="AF133" s="252"/>
      <c r="AG133" s="252"/>
    </row>
    <row r="134" spans="2:33" outlineLevel="1" x14ac:dyDescent="0.25">
      <c r="B134" s="251"/>
      <c r="C134" s="20"/>
      <c r="E134" s="237"/>
      <c r="F134" s="284"/>
      <c r="G134" s="195"/>
      <c r="H134" s="39"/>
      <c r="M134" s="252"/>
      <c r="N134" s="252"/>
      <c r="O134" s="252"/>
      <c r="P134" s="252"/>
      <c r="Q134" s="252"/>
      <c r="R134" s="252"/>
      <c r="T134" s="252"/>
      <c r="U134" s="252"/>
      <c r="V134" s="252"/>
      <c r="W134" s="252"/>
      <c r="X134" s="252"/>
      <c r="Y134" s="252"/>
      <c r="Z134" s="252"/>
      <c r="AA134" s="252"/>
      <c r="AB134" s="252"/>
      <c r="AC134" s="252"/>
      <c r="AD134" s="252"/>
      <c r="AE134" s="252"/>
      <c r="AF134" s="252"/>
      <c r="AG134" s="252"/>
    </row>
    <row r="135" spans="2:33" outlineLevel="1" x14ac:dyDescent="0.25">
      <c r="B135" s="251"/>
      <c r="C135" s="20"/>
      <c r="H135" s="270"/>
      <c r="I135" s="154"/>
      <c r="M135" s="252"/>
      <c r="N135" s="252"/>
      <c r="O135" s="252"/>
      <c r="P135" s="252"/>
      <c r="Q135" s="252"/>
      <c r="R135" s="252"/>
      <c r="T135" s="252"/>
      <c r="U135" s="252"/>
      <c r="V135" s="252"/>
      <c r="W135" s="252"/>
      <c r="X135" s="252"/>
      <c r="Y135" s="252"/>
      <c r="Z135" s="252"/>
      <c r="AA135" s="252"/>
      <c r="AB135" s="252"/>
      <c r="AC135" s="252"/>
      <c r="AD135" s="252"/>
      <c r="AE135" s="252"/>
      <c r="AF135" s="252"/>
      <c r="AG135" s="252"/>
    </row>
    <row r="136" spans="2:33" outlineLevel="1" x14ac:dyDescent="0.25">
      <c r="B136" s="251"/>
      <c r="C136" s="20"/>
      <c r="H136" s="270"/>
      <c r="I136" s="154"/>
      <c r="M136" s="252"/>
      <c r="N136" s="252"/>
      <c r="O136" s="252"/>
      <c r="P136" s="252"/>
      <c r="Q136" s="252"/>
      <c r="R136" s="252"/>
      <c r="T136" s="252"/>
      <c r="U136" s="252"/>
      <c r="V136" s="252"/>
      <c r="W136" s="252"/>
      <c r="X136" s="252"/>
      <c r="Y136" s="252"/>
      <c r="Z136" s="252"/>
      <c r="AA136" s="252"/>
      <c r="AB136" s="252"/>
      <c r="AC136" s="252"/>
      <c r="AD136" s="252"/>
      <c r="AE136" s="252"/>
      <c r="AF136" s="252"/>
      <c r="AG136" s="252"/>
    </row>
    <row r="137" spans="2:33" outlineLevel="1" x14ac:dyDescent="0.25">
      <c r="B137" s="251"/>
      <c r="C137" s="20"/>
      <c r="H137" s="270"/>
      <c r="I137" s="285"/>
      <c r="M137" s="252"/>
      <c r="N137" s="252"/>
      <c r="O137" s="252"/>
      <c r="P137" s="252"/>
      <c r="Q137" s="252"/>
      <c r="R137" s="252"/>
      <c r="T137" s="252"/>
      <c r="U137" s="252"/>
      <c r="V137" s="252"/>
      <c r="W137" s="252"/>
      <c r="X137" s="252"/>
      <c r="Y137" s="252"/>
      <c r="Z137" s="252"/>
      <c r="AA137" s="252"/>
      <c r="AB137" s="252"/>
      <c r="AC137" s="252"/>
      <c r="AD137" s="252"/>
      <c r="AE137" s="252"/>
      <c r="AF137" s="252"/>
      <c r="AG137" s="252"/>
    </row>
    <row r="138" spans="2:33" outlineLevel="1" x14ac:dyDescent="0.25">
      <c r="B138" s="251"/>
      <c r="C138" s="20"/>
      <c r="D138" s="20"/>
      <c r="H138" s="270"/>
      <c r="I138" s="286"/>
      <c r="M138" s="252"/>
      <c r="N138" s="252"/>
      <c r="O138" s="252"/>
      <c r="P138" s="252"/>
      <c r="Q138" s="252"/>
      <c r="R138" s="252"/>
      <c r="T138" s="252"/>
      <c r="U138" s="252"/>
      <c r="V138" s="252"/>
      <c r="W138" s="252"/>
      <c r="X138" s="252"/>
      <c r="Y138" s="252"/>
      <c r="Z138" s="252"/>
      <c r="AA138" s="252"/>
      <c r="AB138" s="252"/>
      <c r="AC138" s="252"/>
      <c r="AD138" s="252"/>
      <c r="AE138" s="252"/>
      <c r="AF138" s="252"/>
      <c r="AG138" s="252"/>
    </row>
    <row r="139" spans="2:33" outlineLevel="1" x14ac:dyDescent="0.25">
      <c r="B139" s="251"/>
      <c r="C139" s="20"/>
      <c r="D139" s="37"/>
      <c r="E139" s="42"/>
      <c r="F139" s="287"/>
      <c r="G139" s="42"/>
      <c r="H139" s="270"/>
      <c r="I139" s="288"/>
      <c r="M139" s="252"/>
      <c r="N139" s="252"/>
      <c r="O139" s="252"/>
      <c r="P139" s="252"/>
      <c r="Q139" s="252"/>
      <c r="R139" s="252"/>
      <c r="T139" s="252"/>
      <c r="U139" s="252"/>
      <c r="V139" s="252"/>
      <c r="W139" s="252"/>
      <c r="X139" s="252"/>
      <c r="Y139" s="252"/>
      <c r="Z139" s="252"/>
      <c r="AA139" s="252"/>
      <c r="AB139" s="252"/>
      <c r="AC139" s="252"/>
      <c r="AD139" s="252"/>
      <c r="AE139" s="252"/>
      <c r="AF139" s="252"/>
      <c r="AG139" s="252"/>
    </row>
    <row r="140" spans="2:33" outlineLevel="1" x14ac:dyDescent="0.25">
      <c r="B140" s="251"/>
      <c r="C140" s="20"/>
      <c r="D140" s="37"/>
      <c r="E140" s="42"/>
      <c r="F140" s="287"/>
      <c r="G140" s="42"/>
      <c r="H140" s="141"/>
      <c r="I140" s="154"/>
      <c r="M140" s="252"/>
      <c r="N140" s="252"/>
      <c r="O140" s="252"/>
      <c r="P140" s="252"/>
      <c r="Q140" s="252"/>
      <c r="R140" s="252"/>
      <c r="T140" s="252"/>
      <c r="U140" s="252"/>
      <c r="V140" s="252"/>
      <c r="W140" s="252"/>
      <c r="X140" s="252"/>
      <c r="Y140" s="252"/>
      <c r="Z140" s="252"/>
      <c r="AA140" s="252"/>
      <c r="AB140" s="252"/>
      <c r="AC140" s="252"/>
      <c r="AD140" s="252"/>
      <c r="AE140" s="252"/>
      <c r="AF140" s="252"/>
      <c r="AG140" s="252"/>
    </row>
    <row r="141" spans="2:33" outlineLevel="1" x14ac:dyDescent="0.25">
      <c r="B141" s="251"/>
      <c r="C141" s="20"/>
      <c r="D141" s="37"/>
      <c r="E141" s="42"/>
      <c r="F141" s="287"/>
      <c r="G141" s="42"/>
      <c r="M141" s="252"/>
      <c r="N141" s="252"/>
      <c r="O141" s="252"/>
      <c r="P141" s="252"/>
      <c r="Q141" s="252"/>
      <c r="R141" s="252"/>
      <c r="T141" s="252"/>
      <c r="U141" s="252"/>
      <c r="V141" s="252"/>
      <c r="W141" s="252"/>
      <c r="X141" s="252"/>
      <c r="Y141" s="252"/>
      <c r="Z141" s="252"/>
      <c r="AA141" s="252"/>
      <c r="AB141" s="252"/>
      <c r="AC141" s="252"/>
      <c r="AD141" s="252"/>
      <c r="AE141" s="252"/>
      <c r="AF141" s="252"/>
      <c r="AG141" s="252"/>
    </row>
    <row r="142" spans="2:33" outlineLevel="1" x14ac:dyDescent="0.25">
      <c r="B142" s="251"/>
      <c r="D142" s="6"/>
      <c r="E142" s="42"/>
      <c r="F142" s="250"/>
      <c r="G142" s="250"/>
      <c r="H142" s="250"/>
      <c r="I142" s="250"/>
      <c r="J142" s="4"/>
      <c r="M142" s="252"/>
      <c r="N142" s="252"/>
      <c r="O142" s="252"/>
      <c r="P142" s="252"/>
      <c r="Q142" s="252"/>
      <c r="R142" s="252"/>
      <c r="T142" s="252"/>
      <c r="U142" s="252"/>
      <c r="V142" s="252"/>
      <c r="W142" s="252"/>
      <c r="X142" s="252"/>
      <c r="Y142" s="252"/>
      <c r="Z142" s="252"/>
      <c r="AA142" s="252"/>
      <c r="AB142" s="252"/>
      <c r="AC142" s="252"/>
      <c r="AD142" s="252"/>
      <c r="AE142" s="252"/>
    </row>
    <row r="143" spans="2:33" outlineLevel="1" x14ac:dyDescent="0.25">
      <c r="B143" s="251"/>
      <c r="C143" s="20"/>
      <c r="D143" s="287"/>
      <c r="E143" s="42"/>
      <c r="F143" s="250"/>
      <c r="G143" s="250"/>
      <c r="H143" s="250"/>
      <c r="I143" s="250"/>
      <c r="J143" s="4"/>
      <c r="M143" s="252"/>
      <c r="N143" s="252"/>
      <c r="O143" s="252"/>
      <c r="P143" s="252"/>
      <c r="Q143" s="252"/>
      <c r="R143" s="252"/>
      <c r="T143" s="252"/>
      <c r="U143" s="252"/>
      <c r="V143" s="252"/>
      <c r="W143" s="252"/>
      <c r="X143" s="252"/>
      <c r="Y143" s="252"/>
      <c r="Z143" s="252"/>
      <c r="AA143" s="252"/>
      <c r="AB143" s="252"/>
      <c r="AC143" s="252"/>
      <c r="AD143" s="252"/>
      <c r="AE143" s="252"/>
    </row>
    <row r="144" spans="2:33" outlineLevel="1" x14ac:dyDescent="0.25">
      <c r="B144" s="251"/>
      <c r="C144" s="20"/>
      <c r="D144" s="289"/>
      <c r="E144" s="42"/>
      <c r="F144" s="141"/>
      <c r="G144" s="250"/>
      <c r="H144" s="250"/>
      <c r="I144" s="250"/>
      <c r="J144" s="4"/>
      <c r="M144" s="252"/>
      <c r="N144" s="252"/>
      <c r="O144" s="252"/>
      <c r="P144" s="252"/>
      <c r="Q144" s="252"/>
      <c r="R144" s="252"/>
      <c r="S144" s="3"/>
    </row>
    <row r="145" spans="2:27" x14ac:dyDescent="0.25">
      <c r="B145" s="109"/>
      <c r="E145" s="250"/>
      <c r="F145" s="250"/>
      <c r="G145" s="250"/>
      <c r="H145" s="250"/>
      <c r="I145" s="250"/>
      <c r="J145" s="4"/>
      <c r="M145" s="252"/>
      <c r="N145" s="252"/>
      <c r="O145" s="252"/>
      <c r="P145" s="252"/>
      <c r="Q145" s="252"/>
      <c r="R145" s="252"/>
      <c r="S145" s="3"/>
    </row>
    <row r="146" spans="2:27" ht="50.1" customHeight="1" x14ac:dyDescent="0.25">
      <c r="B146" s="188" t="s">
        <v>326</v>
      </c>
      <c r="C146" s="201"/>
      <c r="D146" s="201"/>
      <c r="E146" s="201"/>
      <c r="F146" s="201"/>
      <c r="G146" s="201"/>
      <c r="H146" s="201"/>
      <c r="I146" s="202"/>
      <c r="J146" s="4"/>
      <c r="M146" s="252"/>
      <c r="N146" s="252"/>
      <c r="O146" s="252"/>
      <c r="P146" s="252"/>
      <c r="Q146" s="252"/>
      <c r="R146" s="252"/>
      <c r="S146" s="3"/>
    </row>
    <row r="147" spans="2:27" ht="12.75" hidden="1" customHeight="1" outlineLevel="1" x14ac:dyDescent="0.3">
      <c r="B147" s="159" t="s">
        <v>317</v>
      </c>
      <c r="C147" s="160"/>
      <c r="D147" s="38"/>
      <c r="E147" s="161"/>
      <c r="F147" s="161"/>
      <c r="G147" s="161"/>
      <c r="H147" s="158"/>
      <c r="I147" s="162"/>
      <c r="M147" s="252"/>
      <c r="N147" s="252"/>
      <c r="O147" s="6"/>
      <c r="P147" s="252"/>
      <c r="Q147" s="252"/>
      <c r="R147" s="252"/>
      <c r="S147" s="3"/>
      <c r="AA147" s="9"/>
    </row>
    <row r="148" spans="2:27" ht="12.75" hidden="1" customHeight="1" outlineLevel="1" x14ac:dyDescent="0.25">
      <c r="B148" s="1411"/>
      <c r="C148" s="1361"/>
      <c r="D148" s="1361"/>
      <c r="E148" s="20"/>
      <c r="F148" s="20"/>
      <c r="G148" s="20"/>
      <c r="H148" s="20"/>
      <c r="I148" s="163"/>
      <c r="M148" s="252"/>
      <c r="N148" s="252"/>
      <c r="O148" s="252"/>
      <c r="P148" s="252"/>
      <c r="Q148" s="252"/>
      <c r="R148" s="252"/>
      <c r="S148" s="3"/>
    </row>
    <row r="149" spans="2:27" ht="12.75" hidden="1" customHeight="1" outlineLevel="1" x14ac:dyDescent="0.25">
      <c r="B149" s="1411"/>
      <c r="C149" s="1361"/>
      <c r="D149" s="1361"/>
      <c r="E149" s="20"/>
      <c r="F149" s="20"/>
      <c r="G149" s="20"/>
      <c r="H149" s="20"/>
      <c r="I149" s="163"/>
      <c r="L149" s="11"/>
      <c r="M149" s="249"/>
      <c r="N149" s="252"/>
      <c r="O149" s="252"/>
      <c r="P149" s="252"/>
      <c r="Q149" s="252"/>
      <c r="R149" s="252"/>
      <c r="S149" s="3"/>
    </row>
    <row r="150" spans="2:27" ht="12.75" hidden="1" customHeight="1" outlineLevel="1" x14ac:dyDescent="0.25">
      <c r="B150" s="169"/>
      <c r="C150" s="169"/>
      <c r="D150" s="170"/>
      <c r="E150" s="20"/>
      <c r="F150" s="20"/>
      <c r="G150" s="20"/>
      <c r="H150" s="20"/>
      <c r="I150" s="163"/>
      <c r="M150" s="252"/>
      <c r="N150" s="252"/>
      <c r="O150" s="252"/>
      <c r="P150" s="252"/>
      <c r="Q150" s="252"/>
      <c r="R150" s="252"/>
      <c r="S150" s="3"/>
    </row>
    <row r="151" spans="2:27" ht="12.75" hidden="1" customHeight="1" outlineLevel="1" x14ac:dyDescent="0.25">
      <c r="B151" s="164" t="s">
        <v>21</v>
      </c>
      <c r="C151" s="160"/>
      <c r="D151" s="38" t="s">
        <v>2</v>
      </c>
      <c r="E151" s="165"/>
      <c r="F151" s="38"/>
      <c r="G151" s="229">
        <v>25000</v>
      </c>
      <c r="H151" s="20"/>
      <c r="I151" s="163"/>
      <c r="M151" s="252"/>
      <c r="N151" s="252"/>
      <c r="O151" s="252"/>
      <c r="P151" s="252"/>
      <c r="Q151" s="252"/>
      <c r="R151" s="252"/>
      <c r="S151" s="3"/>
    </row>
    <row r="152" spans="2:27" ht="12.75" hidden="1" customHeight="1" outlineLevel="1" x14ac:dyDescent="0.25">
      <c r="B152" s="164" t="s">
        <v>6</v>
      </c>
      <c r="C152" s="160"/>
      <c r="D152" s="38" t="s">
        <v>2</v>
      </c>
      <c r="E152" s="165"/>
      <c r="F152" s="38"/>
      <c r="G152" s="229">
        <v>10000</v>
      </c>
      <c r="H152" s="20"/>
      <c r="I152" s="163"/>
      <c r="M152" s="252"/>
      <c r="N152" s="252"/>
      <c r="O152" s="252"/>
      <c r="P152" s="252"/>
      <c r="Q152" s="252"/>
      <c r="R152" s="252"/>
      <c r="S152" s="3"/>
    </row>
    <row r="153" spans="2:27" ht="12.75" hidden="1" customHeight="1" outlineLevel="1" x14ac:dyDescent="0.25">
      <c r="B153" s="164" t="s">
        <v>27</v>
      </c>
      <c r="C153" s="160"/>
      <c r="D153" s="38" t="s">
        <v>2</v>
      </c>
      <c r="E153" s="166"/>
      <c r="F153" s="38"/>
      <c r="G153" s="229" t="s">
        <v>319</v>
      </c>
      <c r="H153" s="20"/>
      <c r="I153" s="163"/>
      <c r="L153" s="250"/>
      <c r="M153" s="252"/>
      <c r="N153" s="252"/>
      <c r="O153" s="252"/>
      <c r="P153" s="252"/>
      <c r="Q153" s="252"/>
      <c r="R153" s="252"/>
      <c r="S153" s="3"/>
    </row>
    <row r="154" spans="2:27" ht="15" hidden="1" customHeight="1" outlineLevel="1" x14ac:dyDescent="0.25">
      <c r="B154" s="164" t="s">
        <v>7</v>
      </c>
      <c r="C154" s="160"/>
      <c r="D154" s="38" t="s">
        <v>2</v>
      </c>
      <c r="E154" s="165"/>
      <c r="F154" s="38"/>
      <c r="G154" s="229">
        <v>5000</v>
      </c>
      <c r="H154" s="20"/>
      <c r="I154" s="163"/>
      <c r="L154" s="250"/>
      <c r="M154" s="252"/>
      <c r="N154" s="252"/>
      <c r="O154" s="12"/>
      <c r="P154" s="252"/>
      <c r="Q154" s="252"/>
      <c r="R154" s="252"/>
      <c r="S154" s="3"/>
    </row>
    <row r="155" spans="2:27" ht="12.75" hidden="1" customHeight="1" outlineLevel="1" x14ac:dyDescent="0.25">
      <c r="B155" s="164" t="s">
        <v>8</v>
      </c>
      <c r="C155" s="160"/>
      <c r="D155" s="38" t="s">
        <v>2</v>
      </c>
      <c r="E155" s="165"/>
      <c r="F155" s="38"/>
      <c r="G155" s="229">
        <v>10000</v>
      </c>
      <c r="H155" s="20"/>
      <c r="I155" s="163"/>
      <c r="L155" s="250"/>
      <c r="M155" s="252"/>
      <c r="N155" s="252"/>
      <c r="O155" s="252"/>
      <c r="P155" s="252"/>
      <c r="Q155" s="252"/>
      <c r="R155" s="252"/>
      <c r="S155" s="3"/>
    </row>
    <row r="156" spans="2:27" ht="15" hidden="1" customHeight="1" outlineLevel="1" x14ac:dyDescent="0.25">
      <c r="B156" s="164" t="s">
        <v>9</v>
      </c>
      <c r="C156" s="160"/>
      <c r="D156" s="38" t="s">
        <v>2</v>
      </c>
      <c r="E156" s="165"/>
      <c r="F156" s="38"/>
      <c r="G156" s="229">
        <v>15000</v>
      </c>
      <c r="H156" s="20"/>
      <c r="I156" s="163"/>
      <c r="L156" s="250"/>
      <c r="M156" s="252"/>
      <c r="N156" s="252"/>
      <c r="O156" s="12"/>
      <c r="P156" s="252"/>
      <c r="Q156" s="252"/>
      <c r="R156" s="252"/>
      <c r="S156" s="3"/>
    </row>
    <row r="157" spans="2:27" ht="12.75" hidden="1" customHeight="1" outlineLevel="1" x14ac:dyDescent="0.25">
      <c r="B157" s="164" t="s">
        <v>10</v>
      </c>
      <c r="C157" s="160"/>
      <c r="D157" s="38" t="s">
        <v>2</v>
      </c>
      <c r="E157" s="165"/>
      <c r="F157" s="38"/>
      <c r="G157" s="229">
        <v>5000</v>
      </c>
      <c r="H157" s="20"/>
      <c r="I157" s="163"/>
      <c r="L157" s="250"/>
      <c r="M157" s="252"/>
      <c r="N157" s="252"/>
      <c r="O157" s="252"/>
      <c r="P157" s="252"/>
      <c r="Q157" s="252"/>
      <c r="R157" s="252"/>
      <c r="S157" s="3"/>
    </row>
    <row r="158" spans="2:27" ht="12.75" hidden="1" customHeight="1" outlineLevel="1" x14ac:dyDescent="0.25">
      <c r="B158" s="164" t="s">
        <v>11</v>
      </c>
      <c r="C158" s="160"/>
      <c r="D158" s="38" t="s">
        <v>2</v>
      </c>
      <c r="E158" s="165"/>
      <c r="F158" s="38"/>
      <c r="G158" s="229">
        <v>20000</v>
      </c>
      <c r="H158" s="20"/>
      <c r="I158" s="163"/>
      <c r="L158" s="250"/>
      <c r="M158" s="252"/>
      <c r="N158" s="252"/>
      <c r="O158" s="252"/>
      <c r="P158" s="252"/>
      <c r="Q158" s="252"/>
      <c r="R158" s="252"/>
      <c r="S158" s="3"/>
    </row>
    <row r="159" spans="2:27" ht="12.75" hidden="1" customHeight="1" outlineLevel="1" x14ac:dyDescent="0.25">
      <c r="B159" s="164" t="s">
        <v>4</v>
      </c>
      <c r="C159" s="160"/>
      <c r="D159" s="38" t="s">
        <v>2</v>
      </c>
      <c r="E159" s="165"/>
      <c r="F159" s="38"/>
      <c r="G159" s="229">
        <v>10000</v>
      </c>
      <c r="H159" s="20"/>
      <c r="I159" s="163"/>
      <c r="L159" s="250"/>
      <c r="M159" s="252"/>
      <c r="N159" s="252"/>
      <c r="O159" s="252"/>
      <c r="P159" s="252"/>
      <c r="Q159" s="252"/>
      <c r="R159" s="252"/>
      <c r="S159" s="3"/>
    </row>
    <row r="160" spans="2:27" ht="12.75" hidden="1" customHeight="1" outlineLevel="1" x14ac:dyDescent="0.25">
      <c r="B160" s="164" t="s">
        <v>26</v>
      </c>
      <c r="C160" s="160"/>
      <c r="D160" s="38" t="s">
        <v>2</v>
      </c>
      <c r="E160" s="165"/>
      <c r="F160" s="38"/>
      <c r="G160" s="229">
        <v>0</v>
      </c>
      <c r="H160" s="20"/>
      <c r="I160" s="163"/>
      <c r="L160" s="250"/>
      <c r="M160" s="252"/>
      <c r="N160" s="252"/>
      <c r="O160" s="252"/>
      <c r="P160" s="252"/>
      <c r="Q160" s="252"/>
      <c r="R160" s="252"/>
      <c r="S160" s="3"/>
    </row>
    <row r="161" spans="2:19" ht="12.75" hidden="1" customHeight="1" outlineLevel="1" x14ac:dyDescent="0.25">
      <c r="B161" s="164" t="s">
        <v>12</v>
      </c>
      <c r="C161" s="160"/>
      <c r="D161" s="38" t="s">
        <v>2</v>
      </c>
      <c r="E161" s="165"/>
      <c r="F161" s="38"/>
      <c r="G161" s="229">
        <v>5000</v>
      </c>
      <c r="H161" s="20"/>
      <c r="I161" s="163"/>
      <c r="L161" s="250"/>
      <c r="M161" s="252"/>
      <c r="N161" s="252"/>
      <c r="O161" s="252"/>
      <c r="P161" s="252"/>
      <c r="Q161" s="252"/>
      <c r="R161" s="252"/>
      <c r="S161" s="3"/>
    </row>
    <row r="162" spans="2:19" ht="12.75" hidden="1" customHeight="1" outlineLevel="1" x14ac:dyDescent="0.25">
      <c r="B162" s="164" t="s">
        <v>13</v>
      </c>
      <c r="C162" s="160"/>
      <c r="D162" s="38" t="s">
        <v>2</v>
      </c>
      <c r="E162" s="165"/>
      <c r="F162" s="38"/>
      <c r="G162" s="229">
        <v>5000</v>
      </c>
      <c r="H162" s="20"/>
      <c r="I162" s="163"/>
      <c r="L162" s="250"/>
      <c r="M162" s="252"/>
      <c r="N162" s="252"/>
      <c r="O162" s="252"/>
      <c r="P162" s="252"/>
      <c r="Q162" s="252"/>
      <c r="R162" s="252"/>
      <c r="S162" s="3"/>
    </row>
    <row r="163" spans="2:19" ht="12.75" hidden="1" customHeight="1" outlineLevel="1" x14ac:dyDescent="0.25">
      <c r="B163" s="164" t="s">
        <v>20</v>
      </c>
      <c r="C163" s="160"/>
      <c r="D163" s="38" t="s">
        <v>2</v>
      </c>
      <c r="E163" s="165"/>
      <c r="F163" s="38"/>
      <c r="G163" s="229">
        <v>20000</v>
      </c>
      <c r="H163" s="20"/>
      <c r="I163" s="163"/>
      <c r="L163" s="250"/>
      <c r="M163" s="252"/>
      <c r="N163" s="252"/>
      <c r="O163" s="252"/>
      <c r="P163" s="252"/>
      <c r="Q163" s="252"/>
      <c r="R163" s="252"/>
      <c r="S163" s="3"/>
    </row>
    <row r="164" spans="2:19" ht="12.75" hidden="1" customHeight="1" outlineLevel="1" x14ac:dyDescent="0.25">
      <c r="B164" s="164" t="s">
        <v>22</v>
      </c>
      <c r="C164" s="160"/>
      <c r="D164" s="38" t="s">
        <v>2</v>
      </c>
      <c r="E164" s="166"/>
      <c r="F164" s="38"/>
      <c r="G164" s="229" t="s">
        <v>319</v>
      </c>
      <c r="H164" s="20"/>
      <c r="I164" s="163"/>
      <c r="L164" s="250"/>
      <c r="M164" s="252"/>
      <c r="N164" s="252"/>
      <c r="O164" s="252"/>
      <c r="P164" s="252"/>
      <c r="Q164" s="252"/>
      <c r="R164" s="252"/>
      <c r="S164" s="3"/>
    </row>
    <row r="165" spans="2:19" ht="12.75" hidden="1" customHeight="1" outlineLevel="1" x14ac:dyDescent="0.25">
      <c r="B165" s="164" t="s">
        <v>15</v>
      </c>
      <c r="C165" s="160"/>
      <c r="D165" s="38" t="s">
        <v>2</v>
      </c>
      <c r="E165" s="166"/>
      <c r="F165" s="38"/>
      <c r="G165" s="229" t="s">
        <v>319</v>
      </c>
      <c r="H165" s="20"/>
      <c r="I165" s="163"/>
      <c r="L165" s="250"/>
      <c r="M165" s="252"/>
      <c r="N165" s="252"/>
      <c r="O165" s="252"/>
      <c r="P165" s="252"/>
      <c r="Q165" s="252"/>
      <c r="R165" s="252"/>
      <c r="S165" s="3"/>
    </row>
    <row r="166" spans="2:19" ht="12.75" hidden="1" customHeight="1" outlineLevel="1" x14ac:dyDescent="0.25">
      <c r="B166" s="164" t="s">
        <v>14</v>
      </c>
      <c r="C166" s="160"/>
      <c r="D166" s="38" t="s">
        <v>2</v>
      </c>
      <c r="E166" s="166"/>
      <c r="F166" s="38"/>
      <c r="G166" s="229" t="s">
        <v>319</v>
      </c>
      <c r="H166" s="20"/>
      <c r="I166" s="163"/>
      <c r="L166" s="250"/>
      <c r="M166" s="252"/>
      <c r="N166" s="252"/>
      <c r="O166" s="252"/>
      <c r="P166" s="252"/>
      <c r="Q166" s="252"/>
      <c r="R166" s="252"/>
      <c r="S166" s="3"/>
    </row>
    <row r="167" spans="2:19" ht="12.75" hidden="1" customHeight="1" outlineLevel="1" x14ac:dyDescent="0.25">
      <c r="B167" s="164"/>
      <c r="C167" s="160"/>
      <c r="D167" s="38"/>
      <c r="E167" s="20"/>
      <c r="F167" s="38"/>
      <c r="G167" s="230"/>
      <c r="H167" s="20"/>
      <c r="I167" s="163"/>
      <c r="L167" s="250"/>
      <c r="M167" s="252"/>
      <c r="N167" s="252"/>
      <c r="O167" s="252"/>
      <c r="P167" s="252"/>
      <c r="Q167" s="252"/>
      <c r="R167" s="252"/>
      <c r="S167" s="3"/>
    </row>
    <row r="168" spans="2:19" ht="12.75" hidden="1" customHeight="1" outlineLevel="1" x14ac:dyDescent="0.25">
      <c r="B168" s="159" t="s">
        <v>376</v>
      </c>
      <c r="C168" s="160"/>
      <c r="D168" s="38"/>
      <c r="E168" s="197"/>
      <c r="F168" s="20"/>
      <c r="G168" s="232">
        <f>SUM(G151:G167)</f>
        <v>130000</v>
      </c>
      <c r="H168" s="20"/>
      <c r="I168" s="163"/>
      <c r="L168" s="250"/>
      <c r="M168" s="252"/>
      <c r="N168" s="252"/>
      <c r="O168" s="252"/>
      <c r="P168" s="252"/>
      <c r="Q168" s="252"/>
      <c r="R168" s="252"/>
      <c r="S168" s="3"/>
    </row>
    <row r="169" spans="2:19" ht="12.75" hidden="1" customHeight="1" outlineLevel="1" x14ac:dyDescent="0.25">
      <c r="B169" s="164"/>
      <c r="C169" s="160"/>
      <c r="D169" s="38"/>
      <c r="E169" s="20"/>
      <c r="F169" s="20"/>
      <c r="G169" s="230"/>
      <c r="H169" s="20"/>
      <c r="I169" s="163"/>
      <c r="L169" s="250"/>
      <c r="M169" s="252"/>
      <c r="N169" s="252"/>
      <c r="O169" s="252"/>
      <c r="P169" s="252"/>
      <c r="Q169" s="252"/>
      <c r="R169" s="252"/>
      <c r="S169" s="3"/>
    </row>
    <row r="170" spans="2:19" ht="12.75" hidden="1" customHeight="1" outlineLevel="1" x14ac:dyDescent="0.25">
      <c r="B170" s="226" t="s">
        <v>317</v>
      </c>
      <c r="C170" s="227"/>
      <c r="D170" s="228"/>
      <c r="E170" s="223" t="s">
        <v>165</v>
      </c>
      <c r="F170" s="223"/>
      <c r="G170" s="222" t="s">
        <v>5</v>
      </c>
      <c r="H170" s="20"/>
      <c r="I170" s="163"/>
      <c r="L170" s="13"/>
      <c r="M170" s="252"/>
      <c r="N170" s="252"/>
      <c r="O170" s="252"/>
      <c r="P170" s="252"/>
      <c r="Q170" s="252"/>
      <c r="R170" s="252"/>
      <c r="S170" s="3"/>
    </row>
    <row r="171" spans="2:19" ht="12.75" hidden="1" customHeight="1" outlineLevel="1" x14ac:dyDescent="0.25">
      <c r="B171" s="164" t="s">
        <v>375</v>
      </c>
      <c r="C171" s="160"/>
      <c r="D171" s="38" t="s">
        <v>366</v>
      </c>
      <c r="E171" s="224">
        <v>23500</v>
      </c>
      <c r="F171" s="225"/>
      <c r="G171" s="229">
        <f>(E171*F171)+E171</f>
        <v>23500</v>
      </c>
      <c r="H171" s="168"/>
      <c r="I171" s="163"/>
      <c r="L171" s="250"/>
      <c r="M171" s="252"/>
      <c r="N171" s="252"/>
      <c r="O171" s="252"/>
      <c r="P171" s="252"/>
      <c r="Q171" s="252"/>
      <c r="R171" s="252"/>
      <c r="S171" s="3"/>
    </row>
    <row r="172" spans="2:19" ht="12.75" hidden="1" customHeight="1" outlineLevel="1" x14ac:dyDescent="0.25">
      <c r="B172" s="164" t="s">
        <v>375</v>
      </c>
      <c r="C172" s="160"/>
      <c r="D172" s="38" t="s">
        <v>367</v>
      </c>
      <c r="E172" s="224">
        <v>24000</v>
      </c>
      <c r="F172" s="225"/>
      <c r="G172" s="229">
        <f>(E172*F172)+E172</f>
        <v>24000</v>
      </c>
      <c r="H172" s="168"/>
      <c r="I172" s="163"/>
      <c r="L172" s="250"/>
      <c r="M172" s="252"/>
      <c r="N172" s="252"/>
      <c r="O172" s="252"/>
      <c r="P172" s="252"/>
      <c r="Q172" s="252"/>
      <c r="R172" s="252"/>
      <c r="S172" s="3"/>
    </row>
    <row r="173" spans="2:19" ht="12.75" hidden="1" customHeight="1" outlineLevel="1" x14ac:dyDescent="0.25">
      <c r="B173" s="164" t="s">
        <v>375</v>
      </c>
      <c r="C173" s="160"/>
      <c r="D173" s="38" t="s">
        <v>368</v>
      </c>
      <c r="E173" s="224">
        <v>25000</v>
      </c>
      <c r="F173" s="225"/>
      <c r="G173" s="229">
        <f>(E173*F173)+E173</f>
        <v>25000</v>
      </c>
      <c r="H173" s="20"/>
      <c r="I173" s="163"/>
      <c r="L173" s="250"/>
      <c r="M173" s="252"/>
      <c r="N173" s="252"/>
      <c r="O173" s="252"/>
      <c r="P173" s="252"/>
      <c r="Q173" s="252"/>
      <c r="R173" s="252"/>
      <c r="S173" s="3"/>
    </row>
    <row r="174" spans="2:19" ht="12.75" hidden="1" customHeight="1" outlineLevel="1" x14ac:dyDescent="0.25">
      <c r="B174" s="164"/>
      <c r="C174" s="160"/>
      <c r="D174" s="38"/>
      <c r="E174" s="198"/>
      <c r="F174" s="141"/>
      <c r="G174" s="230"/>
      <c r="H174" s="141"/>
      <c r="I174" s="163"/>
      <c r="L174" s="250"/>
      <c r="M174" s="252"/>
      <c r="N174" s="252"/>
      <c r="O174" s="252"/>
      <c r="P174" s="252"/>
      <c r="Q174" s="252"/>
      <c r="R174" s="252"/>
      <c r="S174" s="3"/>
    </row>
    <row r="175" spans="2:19" ht="12.75" hidden="1" customHeight="1" outlineLevel="1" x14ac:dyDescent="0.25">
      <c r="B175" s="159" t="s">
        <v>377</v>
      </c>
      <c r="C175" s="160"/>
      <c r="D175" s="38"/>
      <c r="E175" s="141"/>
      <c r="F175" s="141"/>
      <c r="G175" s="233">
        <f>SUM(G171:G174)</f>
        <v>72500</v>
      </c>
      <c r="H175" s="141"/>
      <c r="I175" s="163"/>
      <c r="L175" s="4"/>
      <c r="M175" s="6"/>
      <c r="N175" s="252"/>
      <c r="O175" s="252"/>
      <c r="P175" s="252"/>
      <c r="Q175" s="252"/>
      <c r="R175" s="252"/>
      <c r="S175" s="3"/>
    </row>
    <row r="176" spans="2:19" ht="12.75" hidden="1" customHeight="1" outlineLevel="1" x14ac:dyDescent="0.25">
      <c r="B176" s="164"/>
      <c r="C176" s="160"/>
      <c r="D176" s="38"/>
      <c r="E176" s="198"/>
      <c r="F176" s="234"/>
      <c r="G176" s="235"/>
      <c r="H176" s="141"/>
      <c r="I176" s="163"/>
      <c r="L176" s="15"/>
      <c r="M176" s="16"/>
      <c r="N176" s="252"/>
      <c r="O176" s="252"/>
      <c r="P176" s="252"/>
      <c r="Q176" s="252"/>
      <c r="R176" s="252"/>
      <c r="S176" s="3"/>
    </row>
    <row r="177" spans="2:19" ht="12.75" hidden="1" customHeight="1" outlineLevel="1" x14ac:dyDescent="0.25">
      <c r="B177" s="164"/>
      <c r="C177" s="160"/>
      <c r="D177" s="38"/>
      <c r="E177" s="141"/>
      <c r="F177" s="141"/>
      <c r="G177" s="231"/>
      <c r="H177" s="141"/>
      <c r="I177" s="163"/>
      <c r="L177" s="4"/>
      <c r="M177" s="16"/>
      <c r="N177" s="252"/>
      <c r="O177" s="252"/>
      <c r="P177" s="252"/>
      <c r="Q177" s="252"/>
      <c r="R177" s="252"/>
      <c r="S177" s="3"/>
    </row>
    <row r="178" spans="2:19" ht="12.75" hidden="1" customHeight="1" outlineLevel="1" x14ac:dyDescent="0.25">
      <c r="B178" s="221"/>
      <c r="C178" s="160"/>
      <c r="D178" s="38"/>
      <c r="E178" s="141"/>
      <c r="F178" s="141"/>
      <c r="G178" s="231"/>
      <c r="H178" s="141"/>
      <c r="I178" s="163"/>
      <c r="L178" s="4"/>
      <c r="M178" s="16"/>
      <c r="N178" s="252"/>
      <c r="O178" s="252"/>
      <c r="P178" s="252"/>
      <c r="Q178" s="252"/>
      <c r="R178" s="252"/>
      <c r="S178" s="3"/>
    </row>
    <row r="179" spans="2:19" ht="12.75" hidden="1" customHeight="1" outlineLevel="1" x14ac:dyDescent="0.25">
      <c r="B179" s="164"/>
      <c r="C179" s="160"/>
      <c r="D179" s="38"/>
      <c r="E179" s="20"/>
      <c r="F179" s="20"/>
      <c r="G179" s="20"/>
      <c r="H179" s="20"/>
      <c r="I179" s="163"/>
      <c r="L179" s="4"/>
      <c r="M179" s="16"/>
      <c r="N179" s="252"/>
      <c r="O179" s="252"/>
      <c r="P179" s="252"/>
      <c r="Q179" s="252"/>
      <c r="R179" s="252"/>
      <c r="S179" s="3"/>
    </row>
    <row r="180" spans="2:19" ht="12.75" hidden="1" customHeight="1" outlineLevel="1" x14ac:dyDescent="0.25">
      <c r="B180" s="169" t="s">
        <v>40</v>
      </c>
      <c r="C180" s="170"/>
      <c r="D180" s="38"/>
      <c r="E180" s="20"/>
      <c r="F180" s="20"/>
      <c r="G180" s="20"/>
      <c r="H180" s="20"/>
      <c r="I180" s="163"/>
      <c r="L180" s="4"/>
      <c r="M180" s="16"/>
      <c r="N180" s="252"/>
      <c r="O180" s="252"/>
      <c r="P180" s="252"/>
      <c r="Q180" s="252"/>
      <c r="R180" s="252"/>
      <c r="S180" s="3"/>
    </row>
    <row r="181" spans="2:19" ht="12.75" hidden="1" customHeight="1" outlineLevel="1" x14ac:dyDescent="0.25">
      <c r="B181" s="164" t="s">
        <v>28</v>
      </c>
      <c r="C181" s="160"/>
      <c r="D181" s="38" t="s">
        <v>1</v>
      </c>
      <c r="E181" s="20">
        <v>0</v>
      </c>
      <c r="F181" s="20">
        <f>A181*3</f>
        <v>0</v>
      </c>
      <c r="G181" s="141">
        <f>E181*F181</f>
        <v>0</v>
      </c>
      <c r="H181" s="20"/>
      <c r="I181" s="163"/>
      <c r="L181" s="13"/>
      <c r="M181" s="252"/>
      <c r="N181" s="252"/>
      <c r="O181" s="252"/>
      <c r="P181" s="252"/>
      <c r="Q181" s="252"/>
      <c r="R181" s="252"/>
      <c r="S181" s="3"/>
    </row>
    <row r="182" spans="2:19" ht="12.75" hidden="1" customHeight="1" outlineLevel="1" x14ac:dyDescent="0.25">
      <c r="B182" s="164" t="s">
        <v>31</v>
      </c>
      <c r="C182" s="160"/>
      <c r="D182" s="38" t="s">
        <v>1</v>
      </c>
      <c r="E182" s="20">
        <v>0</v>
      </c>
      <c r="F182" s="20">
        <f>A182*3</f>
        <v>0</v>
      </c>
      <c r="G182" s="141">
        <f t="shared" ref="G182:G214" si="0">E182*F182</f>
        <v>0</v>
      </c>
      <c r="H182" s="20"/>
      <c r="I182" s="163"/>
      <c r="L182" s="4"/>
      <c r="M182" s="6"/>
      <c r="N182" s="252"/>
      <c r="O182" s="252"/>
      <c r="P182" s="252"/>
      <c r="Q182" s="252"/>
      <c r="R182" s="252"/>
      <c r="S182" s="3"/>
    </row>
    <row r="183" spans="2:19" ht="12.75" hidden="1" customHeight="1" outlineLevel="1" x14ac:dyDescent="0.25">
      <c r="B183" s="164" t="s">
        <v>30</v>
      </c>
      <c r="C183" s="160"/>
      <c r="D183" s="38" t="s">
        <v>1</v>
      </c>
      <c r="E183" s="20">
        <v>0</v>
      </c>
      <c r="F183" s="20">
        <v>0</v>
      </c>
      <c r="G183" s="141">
        <f t="shared" si="0"/>
        <v>0</v>
      </c>
      <c r="H183" s="20"/>
      <c r="I183" s="163"/>
      <c r="L183" s="4"/>
      <c r="M183" s="16"/>
      <c r="N183" s="252"/>
      <c r="O183" s="252"/>
      <c r="P183" s="252"/>
      <c r="Q183" s="252"/>
      <c r="R183" s="252"/>
      <c r="S183" s="3"/>
    </row>
    <row r="184" spans="2:19" ht="12.75" hidden="1" customHeight="1" outlineLevel="1" x14ac:dyDescent="0.25">
      <c r="B184" s="164" t="s">
        <v>29</v>
      </c>
      <c r="C184" s="160"/>
      <c r="D184" s="38" t="s">
        <v>1</v>
      </c>
      <c r="E184" s="20">
        <v>0</v>
      </c>
      <c r="F184" s="20">
        <v>0</v>
      </c>
      <c r="G184" s="141">
        <f t="shared" si="0"/>
        <v>0</v>
      </c>
      <c r="H184" s="20"/>
      <c r="I184" s="163"/>
      <c r="L184" s="4"/>
      <c r="M184" s="16"/>
      <c r="N184" s="252"/>
      <c r="O184" s="252"/>
      <c r="P184" s="252"/>
      <c r="Q184" s="252"/>
      <c r="R184" s="252"/>
      <c r="S184" s="3"/>
    </row>
    <row r="185" spans="2:19" ht="12.75" hidden="1" customHeight="1" outlineLevel="1" x14ac:dyDescent="0.25">
      <c r="B185" s="164"/>
      <c r="C185" s="160"/>
      <c r="D185" s="38"/>
      <c r="E185" s="20"/>
      <c r="F185" s="20">
        <f>SUM(F181:F184)</f>
        <v>0</v>
      </c>
      <c r="G185" s="141">
        <f t="shared" si="0"/>
        <v>0</v>
      </c>
      <c r="H185" s="20"/>
      <c r="I185" s="163"/>
      <c r="L185" s="4"/>
      <c r="M185" s="16"/>
      <c r="N185" s="252"/>
      <c r="O185" s="252"/>
      <c r="P185" s="252"/>
      <c r="Q185" s="252"/>
      <c r="R185" s="252"/>
      <c r="S185" s="3"/>
    </row>
    <row r="186" spans="2:19" ht="12.75" hidden="1" customHeight="1" outlineLevel="1" x14ac:dyDescent="0.25">
      <c r="B186" s="169" t="s">
        <v>65</v>
      </c>
      <c r="C186" s="170"/>
      <c r="D186" s="38"/>
      <c r="E186" s="20"/>
      <c r="F186" s="20"/>
      <c r="G186" s="141"/>
      <c r="H186" s="20"/>
      <c r="I186" s="163"/>
      <c r="L186" s="4"/>
      <c r="M186" s="16"/>
      <c r="N186" s="252"/>
      <c r="O186" s="252"/>
      <c r="P186" s="252"/>
      <c r="Q186" s="252"/>
      <c r="R186" s="252"/>
      <c r="S186" s="3"/>
    </row>
    <row r="187" spans="2:19" ht="12.75" hidden="1" customHeight="1" outlineLevel="1" x14ac:dyDescent="0.25">
      <c r="B187" s="164" t="s">
        <v>67</v>
      </c>
      <c r="C187" s="160"/>
      <c r="D187" s="38" t="s">
        <v>1</v>
      </c>
      <c r="E187" s="20">
        <v>0</v>
      </c>
      <c r="F187" s="20">
        <f>A187*3</f>
        <v>0</v>
      </c>
      <c r="G187" s="141">
        <f t="shared" si="0"/>
        <v>0</v>
      </c>
      <c r="H187" s="20"/>
      <c r="I187" s="163"/>
      <c r="L187" s="13"/>
      <c r="M187" s="252"/>
      <c r="N187" s="252"/>
      <c r="O187" s="252"/>
      <c r="P187" s="252"/>
      <c r="Q187" s="252"/>
      <c r="R187" s="252"/>
      <c r="S187" s="3"/>
    </row>
    <row r="188" spans="2:19" ht="12.75" hidden="1" customHeight="1" outlineLevel="1" x14ac:dyDescent="0.25">
      <c r="B188" s="164" t="s">
        <v>68</v>
      </c>
      <c r="C188" s="160"/>
      <c r="D188" s="38"/>
      <c r="E188" s="20"/>
      <c r="F188" s="20"/>
      <c r="G188" s="141">
        <f t="shared" si="0"/>
        <v>0</v>
      </c>
      <c r="H188" s="20"/>
      <c r="I188" s="163"/>
      <c r="L188" s="13"/>
      <c r="M188" s="252"/>
      <c r="N188" s="252"/>
      <c r="O188" s="252"/>
      <c r="P188" s="252"/>
      <c r="Q188" s="252"/>
      <c r="R188" s="252"/>
      <c r="S188" s="3"/>
    </row>
    <row r="189" spans="2:19" ht="12.75" hidden="1" customHeight="1" outlineLevel="1" x14ac:dyDescent="0.25">
      <c r="B189" s="164" t="s">
        <v>68</v>
      </c>
      <c r="C189" s="160"/>
      <c r="D189" s="38"/>
      <c r="E189" s="20"/>
      <c r="F189" s="20"/>
      <c r="G189" s="141">
        <f t="shared" si="0"/>
        <v>0</v>
      </c>
      <c r="H189" s="20"/>
      <c r="I189" s="163"/>
      <c r="L189" s="4"/>
      <c r="M189" s="16"/>
      <c r="N189" s="252"/>
      <c r="O189" s="252"/>
      <c r="P189" s="252"/>
      <c r="Q189" s="252"/>
      <c r="R189" s="252"/>
      <c r="S189" s="3"/>
    </row>
    <row r="190" spans="2:19" ht="12.75" hidden="1" customHeight="1" outlineLevel="1" x14ac:dyDescent="0.25">
      <c r="B190" s="199"/>
      <c r="C190" s="38"/>
      <c r="D190" s="38"/>
      <c r="E190" s="20"/>
      <c r="F190" s="20"/>
      <c r="G190" s="141"/>
      <c r="H190" s="20"/>
      <c r="I190" s="163"/>
      <c r="L190" s="4"/>
      <c r="M190" s="16"/>
      <c r="N190" s="252"/>
      <c r="O190" s="252"/>
      <c r="P190" s="252"/>
      <c r="Q190" s="252"/>
      <c r="R190" s="252"/>
      <c r="S190" s="3"/>
    </row>
    <row r="191" spans="2:19" ht="12.75" hidden="1" customHeight="1" outlineLevel="1" x14ac:dyDescent="0.25">
      <c r="B191" s="164" t="s">
        <v>23</v>
      </c>
      <c r="C191" s="160"/>
      <c r="D191" s="38" t="s">
        <v>1</v>
      </c>
      <c r="E191" s="20">
        <v>0</v>
      </c>
      <c r="F191" s="20">
        <v>0</v>
      </c>
      <c r="G191" s="141">
        <f t="shared" si="0"/>
        <v>0</v>
      </c>
      <c r="H191" s="20"/>
      <c r="I191" s="163"/>
      <c r="L191" s="4"/>
      <c r="M191" s="16"/>
      <c r="N191" s="252"/>
      <c r="O191" s="252"/>
      <c r="P191" s="252"/>
      <c r="Q191" s="252"/>
      <c r="R191" s="252"/>
      <c r="S191" s="3"/>
    </row>
    <row r="192" spans="2:19" ht="12.75" hidden="1" customHeight="1" outlineLevel="1" x14ac:dyDescent="0.25">
      <c r="B192" s="164" t="s">
        <v>3</v>
      </c>
      <c r="C192" s="160"/>
      <c r="D192" s="38" t="s">
        <v>1</v>
      </c>
      <c r="E192" s="20">
        <v>0</v>
      </c>
      <c r="F192" s="20">
        <v>0</v>
      </c>
      <c r="G192" s="141">
        <f t="shared" si="0"/>
        <v>0</v>
      </c>
      <c r="H192" s="20"/>
      <c r="I192" s="163"/>
      <c r="L192" s="4"/>
      <c r="M192" s="16"/>
      <c r="N192" s="252"/>
      <c r="O192" s="252"/>
      <c r="P192" s="252"/>
      <c r="Q192" s="252"/>
      <c r="R192" s="252"/>
      <c r="S192" s="3"/>
    </row>
    <row r="193" spans="2:19" ht="12.75" hidden="1" customHeight="1" outlineLevel="1" x14ac:dyDescent="0.25">
      <c r="B193" s="164" t="s">
        <v>19</v>
      </c>
      <c r="C193" s="160"/>
      <c r="D193" s="38" t="s">
        <v>1</v>
      </c>
      <c r="E193" s="20">
        <v>0</v>
      </c>
      <c r="F193" s="20">
        <v>0</v>
      </c>
      <c r="G193" s="141">
        <f t="shared" si="0"/>
        <v>0</v>
      </c>
      <c r="H193" s="20"/>
      <c r="I193" s="163"/>
      <c r="L193" s="4"/>
      <c r="M193" s="16"/>
      <c r="N193" s="252"/>
      <c r="O193" s="252"/>
      <c r="P193" s="252"/>
      <c r="Q193" s="252"/>
      <c r="R193" s="252"/>
      <c r="S193" s="3"/>
    </row>
    <row r="194" spans="2:19" ht="12.75" hidden="1" customHeight="1" outlineLevel="1" x14ac:dyDescent="0.25">
      <c r="B194" s="164" t="s">
        <v>34</v>
      </c>
      <c r="C194" s="160"/>
      <c r="D194" s="38" t="s">
        <v>1</v>
      </c>
      <c r="E194" s="20">
        <v>0</v>
      </c>
      <c r="F194" s="20">
        <v>0</v>
      </c>
      <c r="G194" s="141">
        <f t="shared" si="0"/>
        <v>0</v>
      </c>
      <c r="H194" s="20"/>
      <c r="I194" s="163"/>
      <c r="L194" s="4"/>
      <c r="M194" s="16"/>
      <c r="N194" s="252"/>
      <c r="O194" s="252"/>
      <c r="P194" s="252"/>
      <c r="Q194" s="252"/>
      <c r="R194" s="252"/>
      <c r="S194" s="3"/>
    </row>
    <row r="195" spans="2:19" ht="12.75" hidden="1" customHeight="1" outlineLevel="1" x14ac:dyDescent="0.25">
      <c r="B195" s="164" t="s">
        <v>24</v>
      </c>
      <c r="C195" s="160"/>
      <c r="D195" s="38" t="s">
        <v>1</v>
      </c>
      <c r="E195" s="20">
        <v>0</v>
      </c>
      <c r="F195" s="20">
        <v>0</v>
      </c>
      <c r="G195" s="141">
        <f t="shared" si="0"/>
        <v>0</v>
      </c>
      <c r="H195" s="20"/>
      <c r="I195" s="163"/>
      <c r="L195" s="4"/>
      <c r="M195" s="16"/>
      <c r="N195" s="252"/>
      <c r="O195" s="252"/>
      <c r="P195" s="252"/>
      <c r="Q195" s="252"/>
      <c r="R195" s="252"/>
      <c r="S195" s="3"/>
    </row>
    <row r="196" spans="2:19" ht="12.75" hidden="1" customHeight="1" outlineLevel="1" x14ac:dyDescent="0.25">
      <c r="B196" s="164" t="s">
        <v>25</v>
      </c>
      <c r="C196" s="160"/>
      <c r="D196" s="38" t="s">
        <v>1</v>
      </c>
      <c r="E196" s="20">
        <v>0</v>
      </c>
      <c r="F196" s="20">
        <v>0</v>
      </c>
      <c r="G196" s="141">
        <f t="shared" si="0"/>
        <v>0</v>
      </c>
      <c r="H196" s="20"/>
      <c r="I196" s="163"/>
      <c r="L196" s="4"/>
      <c r="M196" s="16"/>
      <c r="N196" s="252"/>
      <c r="O196" s="252"/>
      <c r="P196" s="252"/>
      <c r="Q196" s="252"/>
      <c r="R196" s="252"/>
      <c r="S196" s="3"/>
    </row>
    <row r="197" spans="2:19" ht="12.75" hidden="1" customHeight="1" outlineLevel="1" x14ac:dyDescent="0.25">
      <c r="B197" s="164" t="s">
        <v>32</v>
      </c>
      <c r="C197" s="160"/>
      <c r="D197" s="38" t="s">
        <v>1</v>
      </c>
      <c r="E197" s="20">
        <v>0</v>
      </c>
      <c r="F197" s="20">
        <v>0</v>
      </c>
      <c r="G197" s="141">
        <f t="shared" si="0"/>
        <v>0</v>
      </c>
      <c r="H197" s="20"/>
      <c r="I197" s="163"/>
      <c r="L197" s="4"/>
      <c r="M197" s="16"/>
      <c r="N197" s="252"/>
      <c r="O197" s="252"/>
      <c r="P197" s="252"/>
      <c r="Q197" s="252"/>
      <c r="R197" s="252"/>
      <c r="S197" s="3"/>
    </row>
    <row r="198" spans="2:19" ht="12.75" hidden="1" customHeight="1" outlineLevel="1" x14ac:dyDescent="0.25">
      <c r="B198" s="164" t="s">
        <v>35</v>
      </c>
      <c r="C198" s="160"/>
      <c r="D198" s="38" t="s">
        <v>1</v>
      </c>
      <c r="E198" s="20">
        <v>0</v>
      </c>
      <c r="F198" s="20">
        <v>0</v>
      </c>
      <c r="G198" s="141">
        <f t="shared" si="0"/>
        <v>0</v>
      </c>
      <c r="H198" s="20"/>
      <c r="I198" s="163"/>
      <c r="L198" s="4"/>
      <c r="M198" s="16"/>
      <c r="N198" s="252"/>
      <c r="O198" s="252"/>
      <c r="P198" s="252"/>
      <c r="Q198" s="252"/>
      <c r="R198" s="252"/>
      <c r="S198" s="3"/>
    </row>
    <row r="199" spans="2:19" ht="12.75" hidden="1" customHeight="1" outlineLevel="1" x14ac:dyDescent="0.25">
      <c r="B199" s="164" t="s">
        <v>50</v>
      </c>
      <c r="C199" s="160"/>
      <c r="D199" s="38" t="s">
        <v>1</v>
      </c>
      <c r="E199" s="20">
        <v>0</v>
      </c>
      <c r="F199" s="20">
        <v>0</v>
      </c>
      <c r="G199" s="141">
        <f t="shared" si="0"/>
        <v>0</v>
      </c>
      <c r="H199" s="20"/>
      <c r="I199" s="163"/>
      <c r="L199" s="4"/>
      <c r="M199" s="16"/>
      <c r="N199" s="252"/>
      <c r="O199" s="252"/>
      <c r="P199" s="252"/>
      <c r="Q199" s="252"/>
      <c r="R199" s="252"/>
      <c r="S199" s="3"/>
    </row>
    <row r="200" spans="2:19" ht="12.75" hidden="1" customHeight="1" outlineLevel="1" x14ac:dyDescent="0.25">
      <c r="B200" s="164" t="s">
        <v>49</v>
      </c>
      <c r="C200" s="160"/>
      <c r="D200" s="38" t="s">
        <v>1</v>
      </c>
      <c r="E200" s="20">
        <v>0</v>
      </c>
      <c r="F200" s="20">
        <v>0</v>
      </c>
      <c r="G200" s="141">
        <f t="shared" si="0"/>
        <v>0</v>
      </c>
      <c r="H200" s="20"/>
      <c r="I200" s="163"/>
      <c r="L200" s="4"/>
      <c r="M200" s="16"/>
      <c r="N200" s="252"/>
      <c r="O200" s="252"/>
      <c r="P200" s="252"/>
      <c r="Q200" s="252"/>
      <c r="R200" s="252"/>
      <c r="S200" s="3"/>
    </row>
    <row r="201" spans="2:19" ht="12.75" hidden="1" customHeight="1" outlineLevel="1" x14ac:dyDescent="0.25">
      <c r="B201" s="164" t="s">
        <v>39</v>
      </c>
      <c r="C201" s="160"/>
      <c r="D201" s="38" t="s">
        <v>1</v>
      </c>
      <c r="E201" s="20">
        <v>0</v>
      </c>
      <c r="F201" s="20">
        <v>0</v>
      </c>
      <c r="G201" s="141">
        <f t="shared" si="0"/>
        <v>0</v>
      </c>
      <c r="H201" s="20"/>
      <c r="I201" s="163"/>
      <c r="L201" s="4"/>
      <c r="M201" s="16"/>
      <c r="N201" s="252"/>
      <c r="O201" s="252"/>
      <c r="P201" s="252"/>
      <c r="Q201" s="252"/>
      <c r="R201" s="252"/>
      <c r="S201" s="3"/>
    </row>
    <row r="202" spans="2:19" ht="12.75" hidden="1" customHeight="1" outlineLevel="1" x14ac:dyDescent="0.25">
      <c r="B202" s="164" t="s">
        <v>36</v>
      </c>
      <c r="C202" s="160"/>
      <c r="D202" s="38" t="s">
        <v>1</v>
      </c>
      <c r="E202" s="20">
        <v>0</v>
      </c>
      <c r="F202" s="20">
        <v>0</v>
      </c>
      <c r="G202" s="141">
        <f t="shared" si="0"/>
        <v>0</v>
      </c>
      <c r="H202" s="20"/>
      <c r="I202" s="163"/>
      <c r="L202" s="4"/>
      <c r="M202" s="16"/>
      <c r="N202" s="252"/>
      <c r="O202" s="252"/>
      <c r="P202" s="252"/>
      <c r="Q202" s="252"/>
      <c r="R202" s="252"/>
      <c r="S202" s="3"/>
    </row>
    <row r="203" spans="2:19" ht="12.75" hidden="1" customHeight="1" outlineLevel="1" x14ac:dyDescent="0.25">
      <c r="B203" s="164" t="s">
        <v>37</v>
      </c>
      <c r="C203" s="160"/>
      <c r="D203" s="38" t="s">
        <v>1</v>
      </c>
      <c r="E203" s="20">
        <v>0</v>
      </c>
      <c r="F203" s="20">
        <v>0</v>
      </c>
      <c r="G203" s="141">
        <f t="shared" si="0"/>
        <v>0</v>
      </c>
      <c r="H203" s="20"/>
      <c r="I203" s="163"/>
      <c r="L203" s="4"/>
      <c r="M203" s="16"/>
      <c r="N203" s="252"/>
      <c r="O203" s="252"/>
      <c r="P203" s="252"/>
      <c r="Q203" s="252"/>
      <c r="R203" s="252"/>
      <c r="S203" s="3"/>
    </row>
    <row r="204" spans="2:19" ht="12.75" hidden="1" customHeight="1" outlineLevel="1" x14ac:dyDescent="0.25">
      <c r="B204" s="164" t="s">
        <v>38</v>
      </c>
      <c r="C204" s="160"/>
      <c r="D204" s="38" t="s">
        <v>1</v>
      </c>
      <c r="E204" s="20">
        <v>0</v>
      </c>
      <c r="F204" s="20">
        <v>0</v>
      </c>
      <c r="G204" s="141">
        <f t="shared" si="0"/>
        <v>0</v>
      </c>
      <c r="H204" s="20"/>
      <c r="I204" s="163"/>
      <c r="L204" s="4"/>
      <c r="M204" s="16"/>
      <c r="N204" s="252"/>
      <c r="O204" s="252"/>
      <c r="P204" s="252"/>
      <c r="Q204" s="252"/>
      <c r="R204" s="252"/>
      <c r="S204" s="3"/>
    </row>
    <row r="205" spans="2:19" ht="12.75" hidden="1" customHeight="1" outlineLevel="1" x14ac:dyDescent="0.25">
      <c r="B205" s="164" t="s">
        <v>47</v>
      </c>
      <c r="C205" s="160"/>
      <c r="D205" s="38" t="s">
        <v>1</v>
      </c>
      <c r="E205" s="20">
        <v>0</v>
      </c>
      <c r="F205" s="20">
        <v>0</v>
      </c>
      <c r="G205" s="141">
        <f t="shared" si="0"/>
        <v>0</v>
      </c>
      <c r="H205" s="20"/>
      <c r="I205" s="163"/>
      <c r="L205" s="4"/>
      <c r="M205" s="16"/>
      <c r="N205" s="252"/>
      <c r="O205" s="252"/>
      <c r="P205" s="252"/>
      <c r="Q205" s="252"/>
      <c r="R205" s="252"/>
      <c r="S205" s="3"/>
    </row>
    <row r="206" spans="2:19" ht="12.75" hidden="1" customHeight="1" outlineLevel="1" x14ac:dyDescent="0.25">
      <c r="B206" s="164" t="s">
        <v>48</v>
      </c>
      <c r="C206" s="160"/>
      <c r="D206" s="38" t="s">
        <v>1</v>
      </c>
      <c r="E206" s="20">
        <v>0</v>
      </c>
      <c r="F206" s="20">
        <v>0</v>
      </c>
      <c r="G206" s="141">
        <f t="shared" si="0"/>
        <v>0</v>
      </c>
      <c r="H206" s="20"/>
      <c r="I206" s="163"/>
      <c r="L206" s="4"/>
      <c r="M206" s="16"/>
      <c r="N206" s="252"/>
      <c r="O206" s="252"/>
      <c r="P206" s="252"/>
      <c r="Q206" s="252"/>
      <c r="R206" s="252"/>
      <c r="S206" s="3"/>
    </row>
    <row r="207" spans="2:19" ht="12.75" hidden="1" customHeight="1" outlineLevel="1" x14ac:dyDescent="0.25">
      <c r="B207" s="164"/>
      <c r="C207" s="160"/>
      <c r="D207" s="38"/>
      <c r="E207" s="20"/>
      <c r="F207" s="20">
        <f>SUM(F191:F205)</f>
        <v>0</v>
      </c>
      <c r="G207" s="141">
        <f t="shared" si="0"/>
        <v>0</v>
      </c>
      <c r="H207" s="20"/>
      <c r="I207" s="163"/>
      <c r="L207" s="4"/>
      <c r="M207" s="16"/>
      <c r="N207" s="252"/>
      <c r="O207" s="252"/>
      <c r="P207" s="252"/>
      <c r="Q207" s="252"/>
      <c r="R207" s="252"/>
      <c r="S207" s="3"/>
    </row>
    <row r="208" spans="2:19" ht="12.75" hidden="1" customHeight="1" outlineLevel="1" x14ac:dyDescent="0.25">
      <c r="B208" s="169" t="s">
        <v>16</v>
      </c>
      <c r="C208" s="170"/>
      <c r="D208" s="38"/>
      <c r="E208" s="20"/>
      <c r="F208" s="20"/>
      <c r="G208" s="141"/>
      <c r="H208" s="20"/>
      <c r="I208" s="163"/>
      <c r="L208" s="4"/>
      <c r="M208" s="16"/>
      <c r="N208" s="252"/>
      <c r="O208" s="252"/>
      <c r="P208" s="252"/>
      <c r="Q208" s="252"/>
      <c r="R208" s="252"/>
      <c r="S208" s="3"/>
    </row>
    <row r="209" spans="2:19" ht="12.75" hidden="1" customHeight="1" outlineLevel="1" x14ac:dyDescent="0.25">
      <c r="B209" s="164" t="s">
        <v>41</v>
      </c>
      <c r="C209" s="160"/>
      <c r="D209" s="38" t="s">
        <v>0</v>
      </c>
      <c r="E209" s="20">
        <v>0</v>
      </c>
      <c r="F209" s="20">
        <f>A209/8</f>
        <v>0</v>
      </c>
      <c r="G209" s="141">
        <f t="shared" si="0"/>
        <v>0</v>
      </c>
      <c r="H209" s="20"/>
      <c r="I209" s="163"/>
      <c r="L209" s="13"/>
      <c r="M209" s="14"/>
      <c r="N209" s="252"/>
      <c r="O209" s="252"/>
      <c r="P209" s="252"/>
      <c r="Q209" s="252"/>
      <c r="R209" s="252"/>
      <c r="S209" s="3"/>
    </row>
    <row r="210" spans="2:19" ht="12.75" hidden="1" customHeight="1" outlineLevel="1" x14ac:dyDescent="0.25">
      <c r="B210" s="164" t="s">
        <v>42</v>
      </c>
      <c r="C210" s="160"/>
      <c r="D210" s="38" t="s">
        <v>1</v>
      </c>
      <c r="E210" s="20">
        <v>0</v>
      </c>
      <c r="F210" s="20">
        <f>A210/2</f>
        <v>0</v>
      </c>
      <c r="G210" s="141">
        <f t="shared" si="0"/>
        <v>0</v>
      </c>
      <c r="H210" s="20"/>
      <c r="I210" s="163"/>
      <c r="L210" s="4"/>
      <c r="M210" s="6"/>
      <c r="N210" s="252"/>
      <c r="O210" s="252"/>
      <c r="P210" s="252"/>
      <c r="Q210" s="252"/>
      <c r="R210" s="252"/>
      <c r="S210" s="3"/>
    </row>
    <row r="211" spans="2:19" ht="12.75" hidden="1" customHeight="1" outlineLevel="1" x14ac:dyDescent="0.25">
      <c r="B211" s="164"/>
      <c r="C211" s="160"/>
      <c r="D211" s="38"/>
      <c r="E211" s="20"/>
      <c r="F211" s="20">
        <f>SUM(F209:F210)</f>
        <v>0</v>
      </c>
      <c r="G211" s="141">
        <f t="shared" si="0"/>
        <v>0</v>
      </c>
      <c r="H211" s="20"/>
      <c r="I211" s="163"/>
      <c r="L211" s="4"/>
      <c r="M211" s="16"/>
      <c r="N211" s="252"/>
      <c r="O211" s="252"/>
      <c r="P211" s="252"/>
      <c r="Q211" s="252"/>
      <c r="R211" s="252"/>
      <c r="S211" s="3"/>
    </row>
    <row r="212" spans="2:19" ht="12.75" hidden="1" customHeight="1" outlineLevel="1" x14ac:dyDescent="0.25">
      <c r="B212" s="169" t="s">
        <v>66</v>
      </c>
      <c r="C212" s="170"/>
      <c r="D212" s="38"/>
      <c r="E212" s="20"/>
      <c r="F212" s="20"/>
      <c r="G212" s="141"/>
      <c r="H212" s="20"/>
      <c r="I212" s="163"/>
      <c r="L212" s="4"/>
      <c r="M212" s="16"/>
      <c r="N212" s="252"/>
      <c r="O212" s="252"/>
      <c r="P212" s="252"/>
      <c r="Q212" s="252"/>
      <c r="R212" s="252"/>
      <c r="S212" s="3"/>
    </row>
    <row r="213" spans="2:19" ht="12.75" hidden="1" customHeight="1" outlineLevel="1" x14ac:dyDescent="0.25">
      <c r="B213" s="164" t="s">
        <v>43</v>
      </c>
      <c r="C213" s="160"/>
      <c r="D213" s="38" t="s">
        <v>17</v>
      </c>
      <c r="E213" s="20">
        <v>0</v>
      </c>
      <c r="F213" s="20">
        <f>A213/8</f>
        <v>0</v>
      </c>
      <c r="G213" s="141">
        <f t="shared" si="0"/>
        <v>0</v>
      </c>
      <c r="H213" s="20"/>
      <c r="I213" s="163"/>
      <c r="L213" s="13"/>
      <c r="M213" s="252"/>
      <c r="N213" s="252"/>
      <c r="O213" s="252"/>
      <c r="P213" s="252"/>
      <c r="Q213" s="252"/>
      <c r="R213" s="252"/>
      <c r="S213" s="3"/>
    </row>
    <row r="214" spans="2:19" ht="12.75" hidden="1" customHeight="1" outlineLevel="1" x14ac:dyDescent="0.25">
      <c r="B214" s="1411"/>
      <c r="C214" s="1361"/>
      <c r="D214" s="1361"/>
      <c r="E214" s="20"/>
      <c r="F214" s="20">
        <f>SUM(F213)</f>
        <v>0</v>
      </c>
      <c r="G214" s="141">
        <f t="shared" si="0"/>
        <v>0</v>
      </c>
      <c r="H214" s="20"/>
      <c r="I214" s="163"/>
      <c r="L214" s="4"/>
      <c r="M214" s="6"/>
      <c r="N214" s="252"/>
      <c r="O214" s="252"/>
      <c r="P214" s="252"/>
      <c r="Q214" s="252"/>
      <c r="R214" s="252"/>
      <c r="S214" s="3"/>
    </row>
    <row r="215" spans="2:19" ht="12.75" hidden="1" customHeight="1" outlineLevel="1" x14ac:dyDescent="0.25">
      <c r="B215" s="1411"/>
      <c r="C215" s="1361"/>
      <c r="D215" s="1361"/>
      <c r="E215" s="20"/>
      <c r="F215" s="20"/>
      <c r="G215" s="20"/>
      <c r="H215" s="20"/>
      <c r="I215" s="163"/>
      <c r="L215" s="4"/>
      <c r="M215" s="16"/>
      <c r="N215" s="252"/>
      <c r="O215" s="252"/>
      <c r="P215" s="252"/>
      <c r="Q215" s="252"/>
      <c r="R215" s="252"/>
      <c r="S215" s="3"/>
    </row>
    <row r="216" spans="2:19" ht="12.75" hidden="1" customHeight="1" outlineLevel="1" x14ac:dyDescent="0.25">
      <c r="B216" s="1411"/>
      <c r="C216" s="1361"/>
      <c r="D216" s="1361"/>
      <c r="E216" s="20" t="s">
        <v>44</v>
      </c>
      <c r="F216" s="20"/>
      <c r="G216" s="20"/>
      <c r="H216" s="20"/>
      <c r="I216" s="163"/>
      <c r="L216" s="13"/>
      <c r="M216" s="17"/>
      <c r="N216" s="252"/>
      <c r="O216" s="252"/>
      <c r="P216" s="252"/>
      <c r="Q216" s="252"/>
      <c r="R216" s="252"/>
      <c r="S216" s="3"/>
    </row>
    <row r="217" spans="2:19" ht="12.75" hidden="1" customHeight="1" outlineLevel="1" x14ac:dyDescent="0.25">
      <c r="B217" s="1411"/>
      <c r="C217" s="1361"/>
      <c r="D217" s="1361"/>
      <c r="E217" s="20">
        <f>F179+F185+F207+F211+F214</f>
        <v>0</v>
      </c>
      <c r="F217" s="20">
        <f>E217*550</f>
        <v>0</v>
      </c>
      <c r="G217" s="20">
        <f>G168+G179+G185+G207+G211+G214</f>
        <v>130000</v>
      </c>
      <c r="H217" s="20"/>
      <c r="I217" s="163"/>
      <c r="L217" s="13"/>
      <c r="M217" s="17"/>
      <c r="N217" s="252"/>
      <c r="O217" s="252"/>
      <c r="P217" s="252"/>
      <c r="Q217" s="252"/>
      <c r="R217" s="252"/>
      <c r="S217" s="3"/>
    </row>
    <row r="218" spans="2:19" ht="15.75" hidden="1" customHeight="1" outlineLevel="1" x14ac:dyDescent="0.3">
      <c r="B218" s="200"/>
      <c r="C218" s="201"/>
      <c r="D218" s="201"/>
      <c r="E218" s="20"/>
      <c r="F218" s="20" t="s">
        <v>45</v>
      </c>
      <c r="G218" s="20" t="s">
        <v>46</v>
      </c>
      <c r="H218" s="20"/>
      <c r="I218" s="163"/>
      <c r="L218" s="18"/>
      <c r="M218" s="252"/>
      <c r="N218" s="252"/>
      <c r="O218" s="252"/>
      <c r="P218" s="252"/>
      <c r="Q218" s="252"/>
      <c r="R218" s="252"/>
      <c r="S218" s="3"/>
    </row>
    <row r="219" spans="2:19" ht="15.75" hidden="1" customHeight="1" outlineLevel="1" x14ac:dyDescent="0.3">
      <c r="B219" s="200"/>
      <c r="C219" s="201"/>
      <c r="D219" s="201"/>
      <c r="E219" s="20"/>
      <c r="F219" s="20"/>
      <c r="G219" s="20"/>
      <c r="H219" s="20"/>
      <c r="I219" s="163"/>
      <c r="L219" s="18"/>
      <c r="M219" s="252"/>
      <c r="N219" s="252"/>
      <c r="O219" s="252"/>
      <c r="P219" s="252"/>
      <c r="Q219" s="252"/>
      <c r="R219" s="252"/>
      <c r="S219" s="3"/>
    </row>
    <row r="220" spans="2:19" ht="12.75" hidden="1" customHeight="1" outlineLevel="1" x14ac:dyDescent="0.25">
      <c r="B220" s="200"/>
      <c r="C220" s="201"/>
      <c r="D220" s="201"/>
      <c r="E220" s="201"/>
      <c r="F220" s="201"/>
      <c r="G220" s="201"/>
      <c r="H220" s="201"/>
      <c r="I220" s="202"/>
      <c r="L220" s="17"/>
      <c r="M220" s="252"/>
      <c r="N220" s="252"/>
      <c r="O220" s="252"/>
      <c r="P220" s="252"/>
      <c r="Q220" s="252"/>
      <c r="R220" s="252"/>
      <c r="S220" s="3"/>
    </row>
    <row r="221" spans="2:19" ht="12.75" hidden="1" customHeight="1" outlineLevel="1" x14ac:dyDescent="0.25">
      <c r="B221" s="200"/>
      <c r="C221" s="201"/>
      <c r="D221" s="201"/>
      <c r="E221" s="201"/>
      <c r="F221" s="201"/>
      <c r="G221" s="201"/>
      <c r="H221" s="201"/>
      <c r="I221" s="202"/>
      <c r="M221" s="252"/>
      <c r="N221" s="252"/>
      <c r="O221" s="252"/>
      <c r="P221" s="252"/>
      <c r="Q221" s="252"/>
      <c r="R221" s="252"/>
      <c r="S221" s="3"/>
    </row>
    <row r="222" spans="2:19" ht="12.75" hidden="1" customHeight="1" outlineLevel="1" x14ac:dyDescent="0.25">
      <c r="B222" s="200"/>
      <c r="C222" s="201"/>
      <c r="D222" s="201"/>
      <c r="E222" s="201"/>
      <c r="F222" s="201"/>
      <c r="G222" s="201"/>
      <c r="H222" s="201"/>
      <c r="I222" s="202"/>
      <c r="M222" s="252"/>
      <c r="N222" s="252"/>
      <c r="O222" s="252"/>
      <c r="P222" s="252"/>
      <c r="Q222" s="252"/>
      <c r="R222" s="252"/>
      <c r="S222" s="3"/>
    </row>
    <row r="223" spans="2:19" ht="13.5" customHeight="1" collapsed="1" x14ac:dyDescent="0.25">
      <c r="B223" s="173"/>
      <c r="C223" s="174"/>
      <c r="D223" s="174"/>
      <c r="E223" s="174"/>
      <c r="F223" s="174"/>
      <c r="G223" s="174"/>
      <c r="H223" s="174"/>
      <c r="I223" s="175"/>
      <c r="M223" s="252"/>
      <c r="N223" s="252"/>
      <c r="O223" s="252"/>
      <c r="P223" s="252"/>
      <c r="Q223" s="252"/>
      <c r="R223" s="252"/>
      <c r="S223" s="3"/>
    </row>
    <row r="224" spans="2:19" ht="50.1" customHeight="1" x14ac:dyDescent="0.25">
      <c r="B224" s="1415" t="s">
        <v>308</v>
      </c>
      <c r="C224" s="1416"/>
      <c r="D224" s="1416"/>
      <c r="E224" s="1416"/>
      <c r="F224" s="1416"/>
      <c r="G224" s="1416"/>
      <c r="H224" s="1416"/>
      <c r="I224" s="1417"/>
      <c r="J224" s="4"/>
      <c r="M224" s="252"/>
      <c r="N224" s="252"/>
      <c r="O224" s="252"/>
      <c r="P224" s="252"/>
      <c r="Q224" s="252"/>
      <c r="R224" s="252"/>
      <c r="S224" s="3"/>
    </row>
    <row r="225" spans="2:18" hidden="1" outlineLevel="1" x14ac:dyDescent="0.25">
      <c r="B225" s="153"/>
      <c r="C225" s="116"/>
      <c r="D225" s="116"/>
      <c r="E225" s="116"/>
      <c r="F225" s="116"/>
      <c r="G225" s="116"/>
      <c r="H225" s="203"/>
      <c r="I225" s="204"/>
      <c r="J225" s="4"/>
      <c r="M225" s="252"/>
      <c r="N225" s="252"/>
      <c r="O225" s="252"/>
      <c r="P225" s="252"/>
      <c r="Q225" s="252"/>
      <c r="R225" s="252"/>
    </row>
    <row r="226" spans="2:18" ht="14.4" hidden="1" outlineLevel="1" x14ac:dyDescent="0.35">
      <c r="B226" s="119"/>
      <c r="D226" s="205" t="s">
        <v>98</v>
      </c>
      <c r="H226" s="250"/>
      <c r="I226" s="112"/>
      <c r="J226" s="4"/>
      <c r="M226" s="252"/>
      <c r="N226" s="252"/>
      <c r="O226" s="252"/>
      <c r="P226" s="252"/>
      <c r="Q226" s="252"/>
      <c r="R226" s="252"/>
    </row>
    <row r="227" spans="2:18" hidden="1" outlineLevel="1" x14ac:dyDescent="0.25">
      <c r="B227" s="119"/>
      <c r="D227" s="121" t="s">
        <v>99</v>
      </c>
      <c r="H227" s="250"/>
      <c r="I227" s="112"/>
      <c r="J227" s="4"/>
      <c r="M227" s="252"/>
      <c r="N227" s="252"/>
      <c r="O227" s="252"/>
      <c r="P227" s="252"/>
      <c r="Q227" s="252"/>
      <c r="R227" s="252"/>
    </row>
    <row r="228" spans="2:18" ht="14.4" hidden="1" outlineLevel="1" x14ac:dyDescent="0.3">
      <c r="B228" s="119"/>
      <c r="D228" s="206" t="s">
        <v>100</v>
      </c>
      <c r="H228" s="250"/>
      <c r="I228" s="112"/>
      <c r="J228" s="4"/>
      <c r="M228" s="252"/>
      <c r="N228" s="252"/>
      <c r="O228" s="252"/>
      <c r="P228" s="252"/>
      <c r="Q228" s="252"/>
      <c r="R228" s="252"/>
    </row>
    <row r="229" spans="2:18" hidden="1" outlineLevel="1" x14ac:dyDescent="0.25">
      <c r="B229" s="1418" t="s">
        <v>101</v>
      </c>
      <c r="C229" s="1419"/>
      <c r="D229" s="1419"/>
      <c r="E229" s="1419"/>
      <c r="F229" s="1419"/>
      <c r="G229" s="1419"/>
      <c r="H229" s="250"/>
      <c r="I229" s="112"/>
      <c r="J229" s="4"/>
      <c r="M229" s="252"/>
      <c r="N229" s="252"/>
      <c r="O229" s="252"/>
      <c r="P229" s="252"/>
      <c r="Q229" s="252"/>
      <c r="R229" s="252"/>
    </row>
    <row r="230" spans="2:18" hidden="1" outlineLevel="1" x14ac:dyDescent="0.25">
      <c r="B230" s="119" t="s">
        <v>102</v>
      </c>
      <c r="D230" s="252" t="s">
        <v>103</v>
      </c>
      <c r="F230" s="252" t="s">
        <v>103</v>
      </c>
      <c r="G230" s="141" t="s">
        <v>141</v>
      </c>
      <c r="H230" s="141" t="s">
        <v>104</v>
      </c>
      <c r="I230" s="112" t="s">
        <v>105</v>
      </c>
      <c r="J230" s="4"/>
      <c r="M230" s="252"/>
      <c r="N230" s="252"/>
      <c r="O230" s="252"/>
      <c r="P230" s="252"/>
      <c r="Q230" s="252"/>
      <c r="R230" s="252"/>
    </row>
    <row r="231" spans="2:18" hidden="1" outlineLevel="1" x14ac:dyDescent="0.25">
      <c r="B231" s="119"/>
      <c r="C231" s="209"/>
      <c r="I231" s="33"/>
      <c r="J231" s="4"/>
      <c r="M231" s="252"/>
      <c r="N231" s="252"/>
      <c r="O231" s="252"/>
      <c r="P231" s="252"/>
      <c r="Q231" s="252"/>
      <c r="R231" s="252"/>
    </row>
    <row r="232" spans="2:18" hidden="1" outlineLevel="1" x14ac:dyDescent="0.25">
      <c r="B232" s="119"/>
      <c r="I232" s="33"/>
      <c r="J232" s="4"/>
      <c r="M232" s="252"/>
      <c r="N232" s="252"/>
      <c r="O232" s="252"/>
      <c r="P232" s="252"/>
      <c r="Q232" s="252"/>
      <c r="R232" s="252"/>
    </row>
    <row r="233" spans="2:18" ht="14.4" hidden="1" outlineLevel="1" x14ac:dyDescent="0.3">
      <c r="B233" s="129" t="s">
        <v>106</v>
      </c>
      <c r="C233" s="210"/>
      <c r="I233" s="33"/>
      <c r="J233" s="4"/>
      <c r="M233" s="252"/>
      <c r="N233" s="252"/>
      <c r="O233" s="252"/>
      <c r="P233" s="252"/>
      <c r="Q233" s="252"/>
      <c r="R233" s="252"/>
    </row>
    <row r="234" spans="2:18" hidden="1" outlineLevel="1" x14ac:dyDescent="0.25">
      <c r="B234" s="130"/>
      <c r="C234" s="211"/>
      <c r="I234" s="33"/>
      <c r="J234" s="4"/>
      <c r="M234" s="252"/>
      <c r="N234" s="252"/>
      <c r="O234" s="252"/>
      <c r="P234" s="252"/>
      <c r="Q234" s="252"/>
      <c r="R234" s="252"/>
    </row>
    <row r="235" spans="2:18" ht="14.4" hidden="1" outlineLevel="1" x14ac:dyDescent="0.3">
      <c r="B235" s="73" t="s">
        <v>107</v>
      </c>
      <c r="C235" s="158" t="s">
        <v>108</v>
      </c>
      <c r="I235" s="33"/>
      <c r="J235" s="4"/>
      <c r="M235" s="252"/>
      <c r="N235" s="252"/>
      <c r="O235" s="252"/>
      <c r="P235" s="252"/>
      <c r="Q235" s="252"/>
      <c r="R235" s="252"/>
    </row>
    <row r="236" spans="2:18" hidden="1" outlineLevel="1" x14ac:dyDescent="0.25">
      <c r="B236" s="130"/>
      <c r="C236" s="211"/>
      <c r="I236" s="33"/>
      <c r="J236" s="4"/>
      <c r="M236" s="252"/>
      <c r="N236" s="252"/>
      <c r="O236" s="252"/>
      <c r="P236" s="252"/>
      <c r="Q236" s="252"/>
      <c r="R236" s="252"/>
    </row>
    <row r="237" spans="2:18" ht="14.4" hidden="1" outlineLevel="1" x14ac:dyDescent="0.25">
      <c r="B237" s="73"/>
      <c r="C237" s="252" t="s">
        <v>143</v>
      </c>
      <c r="I237" s="33"/>
    </row>
    <row r="238" spans="2:18" ht="14.4" hidden="1" outlineLevel="1" x14ac:dyDescent="0.3">
      <c r="B238" s="74"/>
      <c r="C238" s="252" t="s">
        <v>144</v>
      </c>
      <c r="F238" s="250"/>
      <c r="I238" s="33"/>
    </row>
    <row r="239" spans="2:18" hidden="1" outlineLevel="1" x14ac:dyDescent="0.25">
      <c r="B239" s="130"/>
      <c r="C239" s="252" t="s">
        <v>145</v>
      </c>
      <c r="F239" s="250"/>
      <c r="I239" s="33"/>
    </row>
    <row r="240" spans="2:18" hidden="1" outlineLevel="1" x14ac:dyDescent="0.25">
      <c r="B240" s="130"/>
      <c r="C240" s="252" t="s">
        <v>146</v>
      </c>
      <c r="F240" s="250"/>
      <c r="I240" s="33"/>
    </row>
    <row r="241" spans="2:9" hidden="1" outlineLevel="1" x14ac:dyDescent="0.25">
      <c r="B241" s="130"/>
      <c r="C241" s="211"/>
      <c r="E241" s="250"/>
      <c r="F241" s="250"/>
      <c r="I241" s="33"/>
    </row>
    <row r="242" spans="2:9" hidden="1" outlineLevel="1" x14ac:dyDescent="0.25">
      <c r="B242" s="130"/>
      <c r="C242" s="212"/>
      <c r="E242" s="250"/>
      <c r="F242" s="250"/>
      <c r="I242" s="33"/>
    </row>
    <row r="243" spans="2:9" hidden="1" outlineLevel="1" x14ac:dyDescent="0.25">
      <c r="B243" s="130"/>
      <c r="C243" s="212" t="s">
        <v>273</v>
      </c>
      <c r="E243" s="250"/>
      <c r="F243" s="250"/>
      <c r="G243" s="250"/>
      <c r="H243" s="250"/>
      <c r="I243" s="112"/>
    </row>
    <row r="244" spans="2:9" hidden="1" outlineLevel="1" x14ac:dyDescent="0.25">
      <c r="B244" s="130"/>
      <c r="C244" s="212" t="s">
        <v>272</v>
      </c>
      <c r="E244" s="250"/>
      <c r="F244" s="250"/>
      <c r="G244" s="250"/>
      <c r="H244" s="250"/>
      <c r="I244" s="112"/>
    </row>
    <row r="245" spans="2:9" hidden="1" outlineLevel="1" x14ac:dyDescent="0.25">
      <c r="B245" s="130"/>
      <c r="C245" s="211" t="s">
        <v>109</v>
      </c>
      <c r="E245" s="250">
        <v>1</v>
      </c>
      <c r="F245" s="141" t="s">
        <v>17</v>
      </c>
      <c r="G245" s="250">
        <v>1</v>
      </c>
      <c r="H245" s="213">
        <v>39032</v>
      </c>
      <c r="I245" s="214">
        <f>(G245*H245)</f>
        <v>39032</v>
      </c>
    </row>
    <row r="246" spans="2:9" hidden="1" outlineLevel="1" x14ac:dyDescent="0.25">
      <c r="B246" s="130"/>
      <c r="C246" s="211"/>
      <c r="E246" s="250"/>
      <c r="F246" s="250"/>
      <c r="G246" s="250"/>
      <c r="H246" s="250"/>
      <c r="I246" s="112"/>
    </row>
    <row r="247" spans="2:9" hidden="1" outlineLevel="1" x14ac:dyDescent="0.25">
      <c r="B247" s="130"/>
      <c r="C247" s="215" t="s">
        <v>315</v>
      </c>
      <c r="E247" s="250"/>
      <c r="F247" s="141"/>
      <c r="G247" s="250"/>
      <c r="H247" s="250"/>
      <c r="I247" s="214">
        <f>SUM(I245:I246)</f>
        <v>39032</v>
      </c>
    </row>
    <row r="248" spans="2:9" hidden="1" outlineLevel="1" x14ac:dyDescent="0.25">
      <c r="B248" s="130"/>
      <c r="C248" s="211"/>
      <c r="E248" s="250"/>
      <c r="F248" s="141"/>
      <c r="G248" s="250"/>
      <c r="H248" s="250"/>
      <c r="I248" s="112"/>
    </row>
    <row r="249" spans="2:9" hidden="1" outlineLevel="1" x14ac:dyDescent="0.25">
      <c r="B249" s="130"/>
      <c r="C249" s="211"/>
      <c r="E249" s="250"/>
      <c r="F249" s="141"/>
      <c r="G249" s="250"/>
      <c r="H249" s="250"/>
      <c r="I249" s="112"/>
    </row>
    <row r="250" spans="2:9" hidden="1" outlineLevel="1" x14ac:dyDescent="0.25">
      <c r="B250" s="130"/>
      <c r="C250" s="211"/>
      <c r="E250" s="250"/>
      <c r="F250" s="141"/>
      <c r="G250" s="250"/>
      <c r="H250" s="250"/>
      <c r="I250" s="112"/>
    </row>
    <row r="251" spans="2:9" ht="14.4" hidden="1" outlineLevel="1" x14ac:dyDescent="0.3">
      <c r="B251" s="73" t="s">
        <v>110</v>
      </c>
      <c r="C251" s="158" t="s">
        <v>111</v>
      </c>
      <c r="E251" s="250"/>
      <c r="F251" s="141"/>
      <c r="G251" s="250"/>
      <c r="H251" s="250"/>
      <c r="I251" s="112"/>
    </row>
    <row r="252" spans="2:9" hidden="1" outlineLevel="1" x14ac:dyDescent="0.25">
      <c r="B252" s="130"/>
      <c r="C252" s="211"/>
      <c r="E252" s="250"/>
      <c r="F252" s="141"/>
      <c r="G252" s="250"/>
      <c r="H252" s="250"/>
      <c r="I252" s="112"/>
    </row>
    <row r="253" spans="2:9" ht="14.4" hidden="1" outlineLevel="1" x14ac:dyDescent="0.25">
      <c r="B253" s="73"/>
      <c r="C253" s="211" t="s">
        <v>147</v>
      </c>
      <c r="E253" s="250"/>
      <c r="F253" s="141"/>
      <c r="G253" s="250"/>
      <c r="H253" s="250"/>
      <c r="I253" s="112"/>
    </row>
    <row r="254" spans="2:9" hidden="1" outlineLevel="1" x14ac:dyDescent="0.25">
      <c r="B254" s="130"/>
      <c r="C254" s="211" t="s">
        <v>148</v>
      </c>
      <c r="E254" s="250"/>
      <c r="F254" s="141"/>
      <c r="G254" s="250"/>
      <c r="H254" s="250"/>
      <c r="I254" s="112"/>
    </row>
    <row r="255" spans="2:9" hidden="1" outlineLevel="1" x14ac:dyDescent="0.25">
      <c r="B255" s="130"/>
      <c r="C255" s="211" t="s">
        <v>149</v>
      </c>
      <c r="E255" s="250"/>
      <c r="F255" s="141"/>
      <c r="G255" s="250"/>
      <c r="H255" s="250"/>
      <c r="I255" s="112"/>
    </row>
    <row r="256" spans="2:9" hidden="1" outlineLevel="1" x14ac:dyDescent="0.25">
      <c r="B256" s="130"/>
      <c r="C256" s="211" t="s">
        <v>150</v>
      </c>
      <c r="E256" s="250"/>
      <c r="F256" s="141"/>
      <c r="G256" s="250"/>
      <c r="H256" s="250"/>
      <c r="I256" s="112"/>
    </row>
    <row r="257" spans="2:9" hidden="1" outlineLevel="1" x14ac:dyDescent="0.25">
      <c r="B257" s="130"/>
      <c r="C257" s="211" t="s">
        <v>151</v>
      </c>
      <c r="E257" s="250"/>
      <c r="F257" s="141"/>
      <c r="G257" s="250"/>
      <c r="H257" s="250"/>
      <c r="I257" s="112"/>
    </row>
    <row r="258" spans="2:9" hidden="1" outlineLevel="1" x14ac:dyDescent="0.25">
      <c r="B258" s="119"/>
      <c r="C258" s="211"/>
      <c r="E258" s="250"/>
      <c r="F258" s="141"/>
      <c r="G258" s="250"/>
      <c r="H258" s="250"/>
      <c r="I258" s="112"/>
    </row>
    <row r="259" spans="2:9" hidden="1" outlineLevel="1" x14ac:dyDescent="0.25">
      <c r="B259" s="119"/>
      <c r="C259" s="212" t="s">
        <v>112</v>
      </c>
      <c r="E259" s="250"/>
      <c r="F259" s="141" t="s">
        <v>33</v>
      </c>
      <c r="G259" s="250">
        <v>200</v>
      </c>
      <c r="H259" s="250">
        <v>800</v>
      </c>
      <c r="I259" s="214">
        <f>(G259*H259)</f>
        <v>160000</v>
      </c>
    </row>
    <row r="260" spans="2:9" hidden="1" outlineLevel="1" x14ac:dyDescent="0.25">
      <c r="B260" s="119"/>
      <c r="C260" s="211"/>
      <c r="E260" s="250"/>
      <c r="F260" s="250"/>
      <c r="G260" s="250"/>
      <c r="H260" s="250"/>
      <c r="I260" s="216"/>
    </row>
    <row r="261" spans="2:9" hidden="1" outlineLevel="1" x14ac:dyDescent="0.25">
      <c r="B261" s="119"/>
      <c r="C261" s="217" t="s">
        <v>113</v>
      </c>
      <c r="E261" s="250"/>
      <c r="F261" s="141"/>
      <c r="G261" s="250"/>
      <c r="H261" s="250"/>
      <c r="I261" s="112"/>
    </row>
    <row r="262" spans="2:9" hidden="1" outlineLevel="1" x14ac:dyDescent="0.25">
      <c r="B262" s="119"/>
      <c r="C262" s="212" t="s">
        <v>154</v>
      </c>
      <c r="E262" s="250"/>
      <c r="F262" s="141"/>
      <c r="G262" s="250"/>
      <c r="H262" s="250"/>
      <c r="I262" s="216"/>
    </row>
    <row r="263" spans="2:9" hidden="1" outlineLevel="1" x14ac:dyDescent="0.25">
      <c r="B263" s="119"/>
      <c r="C263" s="212" t="s">
        <v>153</v>
      </c>
      <c r="E263" s="250"/>
      <c r="F263" s="141" t="s">
        <v>128</v>
      </c>
      <c r="G263" s="250">
        <v>1</v>
      </c>
      <c r="H263" s="250">
        <v>54545</v>
      </c>
      <c r="I263" s="214">
        <f>(G263*H263)</f>
        <v>54545</v>
      </c>
    </row>
    <row r="264" spans="2:9" hidden="1" outlineLevel="1" x14ac:dyDescent="0.25">
      <c r="B264" s="119"/>
      <c r="C264" s="212"/>
      <c r="E264" s="250"/>
      <c r="F264" s="141"/>
      <c r="G264" s="250"/>
      <c r="H264" s="250"/>
      <c r="I264" s="216"/>
    </row>
    <row r="265" spans="2:9" ht="14.4" hidden="1" outlineLevel="1" x14ac:dyDescent="0.25">
      <c r="B265" s="73"/>
      <c r="C265" s="215" t="s">
        <v>314</v>
      </c>
      <c r="E265" s="250"/>
      <c r="F265" s="141"/>
      <c r="G265" s="250"/>
      <c r="H265" s="250"/>
      <c r="I265" s="214">
        <f>SUM(I259:I264)</f>
        <v>214545</v>
      </c>
    </row>
    <row r="266" spans="2:9" hidden="1" outlineLevel="1" x14ac:dyDescent="0.25">
      <c r="B266" s="119"/>
      <c r="C266" s="211"/>
      <c r="E266" s="250"/>
      <c r="F266" s="250"/>
      <c r="G266" s="250"/>
      <c r="H266" s="250"/>
      <c r="I266" s="112"/>
    </row>
    <row r="267" spans="2:9" ht="14.4" hidden="1" outlineLevel="1" x14ac:dyDescent="0.3">
      <c r="B267" s="73">
        <v>3</v>
      </c>
      <c r="C267" s="158" t="s">
        <v>115</v>
      </c>
      <c r="E267" s="250"/>
      <c r="F267" s="141"/>
      <c r="G267" s="250"/>
      <c r="H267" s="250"/>
      <c r="I267" s="112"/>
    </row>
    <row r="268" spans="2:9" hidden="1" outlineLevel="1" x14ac:dyDescent="0.25">
      <c r="B268" s="119"/>
      <c r="C268" s="211"/>
      <c r="E268" s="250"/>
      <c r="F268" s="141"/>
      <c r="G268" s="250"/>
      <c r="H268" s="250"/>
      <c r="I268" s="112"/>
    </row>
    <row r="269" spans="2:9" hidden="1" outlineLevel="1" x14ac:dyDescent="0.25">
      <c r="B269" s="119"/>
      <c r="C269" s="212" t="s">
        <v>274</v>
      </c>
      <c r="E269" s="250"/>
      <c r="F269" s="250" t="s">
        <v>17</v>
      </c>
      <c r="G269" s="250">
        <v>1</v>
      </c>
      <c r="H269" s="250">
        <v>14957</v>
      </c>
      <c r="I269" s="214">
        <f>(G269*H269)</f>
        <v>14957</v>
      </c>
    </row>
    <row r="270" spans="2:9" hidden="1" outlineLevel="1" x14ac:dyDescent="0.25">
      <c r="B270" s="130"/>
      <c r="C270" s="212" t="s">
        <v>275</v>
      </c>
      <c r="E270" s="250"/>
      <c r="F270" s="141"/>
      <c r="G270" s="250"/>
      <c r="H270" s="250"/>
      <c r="I270" s="112"/>
    </row>
    <row r="271" spans="2:9" hidden="1" outlineLevel="1" x14ac:dyDescent="0.25">
      <c r="B271" s="130"/>
      <c r="C271" s="211"/>
      <c r="E271" s="250"/>
      <c r="F271" s="141"/>
      <c r="G271" s="250"/>
      <c r="H271" s="250"/>
      <c r="I271" s="112"/>
    </row>
    <row r="272" spans="2:9" hidden="1" outlineLevel="1" x14ac:dyDescent="0.25">
      <c r="B272" s="130"/>
      <c r="C272" s="215" t="s">
        <v>312</v>
      </c>
      <c r="E272" s="250"/>
      <c r="F272" s="141"/>
      <c r="G272" s="250"/>
      <c r="H272" s="250"/>
      <c r="I272" s="214">
        <f>SUM(I266:I271)</f>
        <v>14957</v>
      </c>
    </row>
    <row r="273" spans="2:9" hidden="1" outlineLevel="1" x14ac:dyDescent="0.25">
      <c r="B273" s="130"/>
      <c r="C273" s="211"/>
      <c r="E273" s="250"/>
      <c r="F273" s="141"/>
      <c r="G273" s="250"/>
      <c r="H273" s="250"/>
      <c r="I273" s="112"/>
    </row>
    <row r="274" spans="2:9" ht="14.4" hidden="1" outlineLevel="1" x14ac:dyDescent="0.3">
      <c r="B274" s="73" t="s">
        <v>116</v>
      </c>
      <c r="C274" s="158" t="s">
        <v>117</v>
      </c>
      <c r="E274" s="250"/>
      <c r="F274" s="141"/>
      <c r="G274" s="250"/>
      <c r="H274" s="250"/>
      <c r="I274" s="112"/>
    </row>
    <row r="275" spans="2:9" hidden="1" outlineLevel="1" x14ac:dyDescent="0.25">
      <c r="B275" s="119"/>
      <c r="C275" s="211"/>
      <c r="E275" s="250"/>
      <c r="F275" s="141"/>
      <c r="G275" s="250"/>
      <c r="H275" s="250"/>
      <c r="I275" s="112"/>
    </row>
    <row r="276" spans="2:9" hidden="1" outlineLevel="1" x14ac:dyDescent="0.25">
      <c r="B276" s="119"/>
      <c r="C276" s="212" t="s">
        <v>152</v>
      </c>
      <c r="E276" s="250"/>
      <c r="F276" s="141"/>
      <c r="G276" s="250"/>
      <c r="H276" s="250"/>
      <c r="I276" s="112"/>
    </row>
    <row r="277" spans="2:9" hidden="1" outlineLevel="1" x14ac:dyDescent="0.25">
      <c r="B277" s="119"/>
      <c r="C277" s="212" t="s">
        <v>157</v>
      </c>
      <c r="E277" s="250"/>
      <c r="F277" s="141"/>
      <c r="G277" s="250"/>
      <c r="H277" s="250"/>
      <c r="I277" s="112"/>
    </row>
    <row r="278" spans="2:9" hidden="1" outlineLevel="1" x14ac:dyDescent="0.25">
      <c r="B278" s="119"/>
      <c r="C278" s="212" t="s">
        <v>158</v>
      </c>
      <c r="E278" s="250"/>
      <c r="F278" s="141"/>
      <c r="G278" s="250"/>
      <c r="H278" s="250"/>
      <c r="I278" s="112"/>
    </row>
    <row r="279" spans="2:9" hidden="1" outlineLevel="1" x14ac:dyDescent="0.25">
      <c r="B279" s="119"/>
      <c r="C279" s="211"/>
      <c r="E279" s="250"/>
      <c r="F279" s="141"/>
      <c r="G279" s="250"/>
      <c r="H279" s="250"/>
      <c r="I279" s="112"/>
    </row>
    <row r="280" spans="2:9" hidden="1" outlineLevel="1" x14ac:dyDescent="0.25">
      <c r="B280" s="119"/>
      <c r="C280" s="212" t="s">
        <v>155</v>
      </c>
      <c r="E280" s="250"/>
      <c r="F280" s="250" t="s">
        <v>33</v>
      </c>
      <c r="G280" s="250">
        <v>80</v>
      </c>
      <c r="H280" s="250">
        <v>686</v>
      </c>
      <c r="I280" s="214">
        <f t="shared" ref="I280:I288" si="1">(G280*H280)</f>
        <v>54880</v>
      </c>
    </row>
    <row r="281" spans="2:9" hidden="1" outlineLevel="1" x14ac:dyDescent="0.25">
      <c r="B281" s="119"/>
      <c r="C281" s="211"/>
      <c r="E281" s="250"/>
      <c r="F281" s="250"/>
      <c r="G281" s="250"/>
      <c r="H281" s="250"/>
      <c r="I281" s="112"/>
    </row>
    <row r="282" spans="2:9" hidden="1" outlineLevel="1" x14ac:dyDescent="0.25">
      <c r="B282" s="119"/>
      <c r="C282" s="212" t="s">
        <v>156</v>
      </c>
      <c r="E282" s="250"/>
      <c r="F282" s="250" t="s">
        <v>33</v>
      </c>
      <c r="G282" s="250">
        <v>12</v>
      </c>
      <c r="H282" s="250">
        <v>641</v>
      </c>
      <c r="I282" s="214">
        <f t="shared" si="1"/>
        <v>7692</v>
      </c>
    </row>
    <row r="283" spans="2:9" hidden="1" outlineLevel="1" x14ac:dyDescent="0.25">
      <c r="B283" s="119"/>
      <c r="C283" s="211"/>
      <c r="E283" s="250"/>
      <c r="F283" s="250"/>
      <c r="G283" s="250"/>
      <c r="H283" s="250"/>
      <c r="I283" s="112"/>
    </row>
    <row r="284" spans="2:9" hidden="1" outlineLevel="1" x14ac:dyDescent="0.25">
      <c r="B284" s="119"/>
      <c r="C284" s="212" t="s">
        <v>159</v>
      </c>
      <c r="E284" s="250"/>
      <c r="F284" s="250" t="s">
        <v>17</v>
      </c>
      <c r="G284" s="250">
        <v>2</v>
      </c>
      <c r="H284" s="250">
        <v>7738</v>
      </c>
      <c r="I284" s="214">
        <f t="shared" si="1"/>
        <v>15476</v>
      </c>
    </row>
    <row r="285" spans="2:9" hidden="1" outlineLevel="1" x14ac:dyDescent="0.25">
      <c r="B285" s="130"/>
      <c r="C285" s="211"/>
      <c r="E285" s="250"/>
      <c r="F285" s="250"/>
      <c r="G285" s="250"/>
      <c r="H285" s="250"/>
      <c r="I285" s="112"/>
    </row>
    <row r="286" spans="2:9" hidden="1" outlineLevel="1" x14ac:dyDescent="0.25">
      <c r="B286" s="119"/>
      <c r="C286" s="212" t="s">
        <v>160</v>
      </c>
      <c r="E286" s="250"/>
      <c r="F286" s="250" t="s">
        <v>17</v>
      </c>
      <c r="G286" s="250">
        <v>2</v>
      </c>
      <c r="H286" s="250">
        <v>3720</v>
      </c>
      <c r="I286" s="214">
        <f t="shared" si="1"/>
        <v>7440</v>
      </c>
    </row>
    <row r="287" spans="2:9" hidden="1" outlineLevel="1" x14ac:dyDescent="0.25">
      <c r="B287" s="119"/>
      <c r="C287" s="212"/>
      <c r="E287" s="250"/>
      <c r="F287" s="250"/>
      <c r="G287" s="250"/>
      <c r="H287" s="250"/>
      <c r="I287" s="216"/>
    </row>
    <row r="288" spans="2:9" hidden="1" outlineLevel="1" x14ac:dyDescent="0.25">
      <c r="B288" s="119"/>
      <c r="C288" s="212" t="s">
        <v>161</v>
      </c>
      <c r="E288" s="250"/>
      <c r="F288" s="250" t="s">
        <v>17</v>
      </c>
      <c r="G288" s="250">
        <v>2</v>
      </c>
      <c r="H288" s="250">
        <v>960</v>
      </c>
      <c r="I288" s="214">
        <f t="shared" si="1"/>
        <v>1920</v>
      </c>
    </row>
    <row r="289" spans="2:9" hidden="1" outlineLevel="1" x14ac:dyDescent="0.25">
      <c r="B289" s="119"/>
      <c r="C289" s="211"/>
      <c r="E289" s="250"/>
      <c r="F289" s="250"/>
      <c r="G289" s="250"/>
      <c r="H289" s="250"/>
      <c r="I289" s="112"/>
    </row>
    <row r="290" spans="2:9" hidden="1" outlineLevel="1" x14ac:dyDescent="0.25">
      <c r="B290" s="119"/>
      <c r="C290" s="212" t="s">
        <v>164</v>
      </c>
      <c r="E290" s="250"/>
      <c r="F290" s="141" t="s">
        <v>17</v>
      </c>
      <c r="G290" s="250">
        <v>2</v>
      </c>
      <c r="H290" s="250">
        <v>5338</v>
      </c>
      <c r="I290" s="214">
        <f>(G290*H290)</f>
        <v>10676</v>
      </c>
    </row>
    <row r="291" spans="2:9" hidden="1" outlineLevel="1" x14ac:dyDescent="0.25">
      <c r="B291" s="119"/>
      <c r="C291" s="211"/>
      <c r="E291" s="250"/>
      <c r="F291" s="250"/>
      <c r="G291" s="250"/>
      <c r="H291" s="250"/>
      <c r="I291" s="112"/>
    </row>
    <row r="292" spans="2:9" hidden="1" outlineLevel="1" x14ac:dyDescent="0.25">
      <c r="B292" s="119"/>
      <c r="C292" s="212" t="s">
        <v>163</v>
      </c>
      <c r="E292" s="250"/>
      <c r="F292" s="141" t="s">
        <v>33</v>
      </c>
      <c r="G292" s="250">
        <v>80</v>
      </c>
      <c r="H292" s="250">
        <v>244</v>
      </c>
      <c r="I292" s="214">
        <f>(G292*H292)</f>
        <v>19520</v>
      </c>
    </row>
    <row r="293" spans="2:9" hidden="1" outlineLevel="1" x14ac:dyDescent="0.25">
      <c r="B293" s="119"/>
      <c r="C293" s="212"/>
      <c r="E293" s="250"/>
      <c r="F293" s="141"/>
      <c r="G293" s="250"/>
      <c r="H293" s="250"/>
      <c r="I293" s="216"/>
    </row>
    <row r="294" spans="2:9" hidden="1" outlineLevel="1" x14ac:dyDescent="0.25">
      <c r="B294" s="119"/>
      <c r="C294" s="212"/>
      <c r="E294" s="250"/>
      <c r="F294" s="141"/>
      <c r="G294" s="250"/>
      <c r="H294" s="250"/>
      <c r="I294" s="216"/>
    </row>
    <row r="295" spans="2:9" ht="13.8" hidden="1" outlineLevel="1" x14ac:dyDescent="0.25">
      <c r="B295" s="119"/>
      <c r="C295" s="215" t="s">
        <v>311</v>
      </c>
      <c r="E295" s="250"/>
      <c r="F295" s="141"/>
      <c r="G295" s="250"/>
      <c r="H295" s="250"/>
      <c r="I295" s="218">
        <f>SUM(I280:I292)</f>
        <v>117604</v>
      </c>
    </row>
    <row r="296" spans="2:9" hidden="1" outlineLevel="1" x14ac:dyDescent="0.25">
      <c r="B296" s="119"/>
      <c r="C296" s="212"/>
      <c r="E296" s="250"/>
      <c r="F296" s="141"/>
      <c r="G296" s="250"/>
      <c r="H296" s="250"/>
      <c r="I296" s="216"/>
    </row>
    <row r="297" spans="2:9" ht="14.4" hidden="1" outlineLevel="1" x14ac:dyDescent="0.25">
      <c r="B297" s="73"/>
      <c r="C297" s="211"/>
      <c r="E297" s="250"/>
      <c r="F297" s="141"/>
      <c r="G297" s="250"/>
      <c r="H297" s="250"/>
      <c r="I297" s="112"/>
    </row>
    <row r="298" spans="2:9" ht="14.4" hidden="1" outlineLevel="1" x14ac:dyDescent="0.25">
      <c r="B298" s="73"/>
      <c r="C298" s="217"/>
      <c r="E298" s="250"/>
      <c r="F298" s="141"/>
      <c r="G298" s="250"/>
      <c r="H298" s="250"/>
      <c r="I298" s="112"/>
    </row>
    <row r="299" spans="2:9" ht="14.4" hidden="1" outlineLevel="1" x14ac:dyDescent="0.25">
      <c r="B299" s="73"/>
      <c r="C299" s="211"/>
      <c r="E299" s="250"/>
      <c r="F299" s="141"/>
      <c r="G299" s="250"/>
      <c r="H299" s="250"/>
      <c r="I299" s="112"/>
    </row>
    <row r="300" spans="2:9" ht="14.4" hidden="1" outlineLevel="1" x14ac:dyDescent="0.35">
      <c r="B300" s="119"/>
      <c r="D300" s="205" t="s">
        <v>98</v>
      </c>
      <c r="H300" s="250"/>
      <c r="I300" s="112"/>
    </row>
    <row r="301" spans="2:9" hidden="1" outlineLevel="1" x14ac:dyDescent="0.25">
      <c r="B301" s="119"/>
      <c r="D301" s="121" t="s">
        <v>99</v>
      </c>
      <c r="H301" s="250"/>
      <c r="I301" s="112"/>
    </row>
    <row r="302" spans="2:9" ht="14.4" hidden="1" outlineLevel="1" x14ac:dyDescent="0.3">
      <c r="B302" s="119"/>
      <c r="D302" s="206" t="s">
        <v>100</v>
      </c>
      <c r="H302" s="250"/>
      <c r="I302" s="112"/>
    </row>
    <row r="303" spans="2:9" hidden="1" outlineLevel="1" x14ac:dyDescent="0.25">
      <c r="B303" s="1418" t="s">
        <v>101</v>
      </c>
      <c r="C303" s="1419"/>
      <c r="D303" s="1419"/>
      <c r="E303" s="1419"/>
      <c r="F303" s="1419"/>
      <c r="G303" s="1419"/>
      <c r="H303" s="250"/>
      <c r="I303" s="112"/>
    </row>
    <row r="304" spans="2:9" hidden="1" outlineLevel="1" x14ac:dyDescent="0.25">
      <c r="B304" s="119" t="s">
        <v>102</v>
      </c>
      <c r="F304" s="252" t="s">
        <v>103</v>
      </c>
      <c r="G304" s="141" t="s">
        <v>141</v>
      </c>
      <c r="H304" s="141" t="s">
        <v>104</v>
      </c>
      <c r="I304" s="112" t="s">
        <v>105</v>
      </c>
    </row>
    <row r="305" spans="2:9" hidden="1" outlineLevel="1" x14ac:dyDescent="0.25">
      <c r="B305" s="119"/>
      <c r="G305" s="250"/>
      <c r="H305" s="250"/>
      <c r="I305" s="112"/>
    </row>
    <row r="306" spans="2:9" hidden="1" outlineLevel="1" x14ac:dyDescent="0.25">
      <c r="B306" s="119"/>
      <c r="C306" s="212"/>
      <c r="E306" s="250"/>
      <c r="F306" s="250"/>
      <c r="G306" s="250"/>
      <c r="H306" s="250"/>
      <c r="I306" s="112"/>
    </row>
    <row r="307" spans="2:9" hidden="1" outlineLevel="1" x14ac:dyDescent="0.25">
      <c r="B307" s="119"/>
      <c r="C307" s="211"/>
      <c r="E307" s="250"/>
      <c r="F307" s="250"/>
      <c r="G307" s="250"/>
      <c r="H307" s="250"/>
      <c r="I307" s="112"/>
    </row>
    <row r="308" spans="2:9" hidden="1" outlineLevel="1" x14ac:dyDescent="0.25">
      <c r="B308" s="119"/>
      <c r="C308" s="212"/>
      <c r="E308" s="250"/>
      <c r="F308" s="141"/>
      <c r="G308" s="250"/>
      <c r="H308" s="250"/>
      <c r="I308" s="112"/>
    </row>
    <row r="309" spans="2:9" hidden="1" outlineLevel="1" x14ac:dyDescent="0.25">
      <c r="B309" s="119"/>
      <c r="C309" s="211"/>
      <c r="E309" s="250"/>
      <c r="F309" s="250"/>
      <c r="G309" s="250"/>
      <c r="H309" s="250"/>
      <c r="I309" s="112"/>
    </row>
    <row r="310" spans="2:9" hidden="1" outlineLevel="1" x14ac:dyDescent="0.25">
      <c r="B310" s="119"/>
      <c r="C310" s="212"/>
      <c r="E310" s="250"/>
      <c r="F310" s="141"/>
      <c r="G310" s="250"/>
      <c r="H310" s="250"/>
      <c r="I310" s="112"/>
    </row>
    <row r="311" spans="2:9" ht="14.4" hidden="1" outlineLevel="1" x14ac:dyDescent="0.25">
      <c r="B311" s="73"/>
      <c r="C311" s="211"/>
      <c r="I311" s="33"/>
    </row>
    <row r="312" spans="2:9" ht="14.4" hidden="1" outlineLevel="1" x14ac:dyDescent="0.25">
      <c r="B312" s="73"/>
      <c r="C312" s="211"/>
      <c r="E312" s="250"/>
      <c r="F312" s="141"/>
      <c r="G312" s="250"/>
      <c r="H312" s="250"/>
      <c r="I312" s="112"/>
    </row>
    <row r="313" spans="2:9" ht="14.4" hidden="1" outlineLevel="1" x14ac:dyDescent="0.3">
      <c r="B313" s="73" t="s">
        <v>276</v>
      </c>
      <c r="C313" s="158" t="s">
        <v>162</v>
      </c>
      <c r="E313" s="250"/>
      <c r="F313" s="141"/>
      <c r="G313" s="250"/>
      <c r="H313" s="250"/>
      <c r="I313" s="112"/>
    </row>
    <row r="314" spans="2:9" ht="14.4" hidden="1" outlineLevel="1" x14ac:dyDescent="0.25">
      <c r="B314" s="73"/>
      <c r="C314" s="211" t="s">
        <v>119</v>
      </c>
      <c r="E314" s="250"/>
      <c r="F314" s="141"/>
      <c r="G314" s="250"/>
      <c r="H314" s="250"/>
      <c r="I314" s="112"/>
    </row>
    <row r="315" spans="2:9" ht="14.4" hidden="1" outlineLevel="1" x14ac:dyDescent="0.25">
      <c r="B315" s="73"/>
      <c r="C315" s="211" t="s">
        <v>120</v>
      </c>
      <c r="E315" s="250"/>
      <c r="F315" s="141"/>
      <c r="G315" s="250"/>
      <c r="H315" s="250"/>
      <c r="I315" s="112"/>
    </row>
    <row r="316" spans="2:9" ht="14.4" hidden="1" outlineLevel="1" x14ac:dyDescent="0.25">
      <c r="B316" s="73"/>
      <c r="C316" s="211" t="s">
        <v>121</v>
      </c>
      <c r="E316" s="250"/>
      <c r="F316" s="141"/>
      <c r="G316" s="250"/>
      <c r="H316" s="250"/>
      <c r="I316" s="112"/>
    </row>
    <row r="317" spans="2:9" ht="14.4" hidden="1" outlineLevel="1" x14ac:dyDescent="0.25">
      <c r="B317" s="73"/>
      <c r="C317" s="211"/>
      <c r="E317" s="250"/>
      <c r="F317" s="141"/>
      <c r="G317" s="250"/>
      <c r="H317" s="250"/>
      <c r="I317" s="112"/>
    </row>
    <row r="318" spans="2:9" ht="14.4" hidden="1" outlineLevel="1" x14ac:dyDescent="0.25">
      <c r="B318" s="73"/>
      <c r="C318" s="211" t="s">
        <v>122</v>
      </c>
      <c r="E318" s="250"/>
      <c r="F318" s="250" t="s">
        <v>33</v>
      </c>
      <c r="G318" s="250">
        <v>90</v>
      </c>
      <c r="H318" s="250">
        <v>750</v>
      </c>
      <c r="I318" s="214">
        <f t="shared" ref="I318:I324" si="2">(G318*H318)</f>
        <v>67500</v>
      </c>
    </row>
    <row r="319" spans="2:9" ht="14.4" hidden="1" outlineLevel="1" x14ac:dyDescent="0.3">
      <c r="B319" s="73"/>
      <c r="C319" s="158"/>
      <c r="E319" s="250"/>
      <c r="F319" s="250"/>
      <c r="G319" s="250"/>
      <c r="H319" s="250"/>
      <c r="I319" s="112"/>
    </row>
    <row r="320" spans="2:9" ht="14.4" hidden="1" outlineLevel="1" x14ac:dyDescent="0.25">
      <c r="B320" s="73"/>
      <c r="C320" s="211" t="s">
        <v>123</v>
      </c>
      <c r="E320" s="250"/>
      <c r="F320" s="250" t="s">
        <v>17</v>
      </c>
      <c r="G320" s="250">
        <v>1</v>
      </c>
      <c r="H320" s="250">
        <v>34352</v>
      </c>
      <c r="I320" s="214">
        <f t="shared" si="2"/>
        <v>34352</v>
      </c>
    </row>
    <row r="321" spans="2:9" ht="14.4" hidden="1" outlineLevel="1" x14ac:dyDescent="0.3">
      <c r="B321" s="73"/>
      <c r="C321" s="158"/>
      <c r="E321" s="250"/>
      <c r="F321" s="250"/>
      <c r="G321" s="250"/>
      <c r="H321" s="250"/>
      <c r="I321" s="112"/>
    </row>
    <row r="322" spans="2:9" ht="14.4" hidden="1" outlineLevel="1" x14ac:dyDescent="0.25">
      <c r="B322" s="73"/>
      <c r="C322" s="211" t="s">
        <v>114</v>
      </c>
      <c r="E322" s="250"/>
      <c r="F322" s="250" t="s">
        <v>17</v>
      </c>
      <c r="G322" s="250">
        <v>1</v>
      </c>
      <c r="H322" s="250">
        <v>4840</v>
      </c>
      <c r="I322" s="214">
        <f t="shared" si="2"/>
        <v>4840</v>
      </c>
    </row>
    <row r="323" spans="2:9" ht="14.4" hidden="1" outlineLevel="1" x14ac:dyDescent="0.25">
      <c r="B323" s="73"/>
      <c r="C323" s="211"/>
      <c r="E323" s="250"/>
      <c r="F323" s="250"/>
      <c r="G323" s="250"/>
      <c r="H323" s="250"/>
      <c r="I323" s="112"/>
    </row>
    <row r="324" spans="2:9" ht="14.4" hidden="1" outlineLevel="1" x14ac:dyDescent="0.25">
      <c r="B324" s="73"/>
      <c r="C324" s="212" t="s">
        <v>163</v>
      </c>
      <c r="E324" s="250"/>
      <c r="F324" s="250" t="s">
        <v>17</v>
      </c>
      <c r="G324" s="250">
        <v>90</v>
      </c>
      <c r="H324" s="250">
        <v>249</v>
      </c>
      <c r="I324" s="214">
        <f t="shared" si="2"/>
        <v>22410</v>
      </c>
    </row>
    <row r="325" spans="2:9" ht="14.4" hidden="1" outlineLevel="1" x14ac:dyDescent="0.25">
      <c r="B325" s="73"/>
      <c r="C325" s="211"/>
      <c r="E325" s="250"/>
      <c r="F325" s="141"/>
      <c r="G325" s="250"/>
      <c r="H325" s="250"/>
      <c r="I325" s="112"/>
    </row>
    <row r="326" spans="2:9" ht="14.4" hidden="1" outlineLevel="1" x14ac:dyDescent="0.25">
      <c r="B326" s="73"/>
      <c r="C326" s="215" t="s">
        <v>313</v>
      </c>
      <c r="E326" s="250"/>
      <c r="F326" s="141"/>
      <c r="G326" s="250"/>
      <c r="H326" s="250"/>
      <c r="I326" s="214">
        <f>SUM(I318:I324)</f>
        <v>129102</v>
      </c>
    </row>
    <row r="327" spans="2:9" ht="14.4" hidden="1" outlineLevel="1" x14ac:dyDescent="0.25">
      <c r="B327" s="73"/>
      <c r="C327" s="211"/>
      <c r="E327" s="250"/>
      <c r="F327" s="141"/>
      <c r="G327" s="250"/>
      <c r="H327" s="250"/>
      <c r="I327" s="112"/>
    </row>
    <row r="328" spans="2:9" ht="14.4" hidden="1" outlineLevel="1" x14ac:dyDescent="0.25">
      <c r="B328" s="73"/>
      <c r="C328" s="217"/>
      <c r="E328" s="250"/>
      <c r="F328" s="141"/>
      <c r="G328" s="250"/>
      <c r="H328" s="250"/>
      <c r="I328" s="112"/>
    </row>
    <row r="329" spans="2:9" ht="14.4" hidden="1" outlineLevel="1" x14ac:dyDescent="0.25">
      <c r="B329" s="73"/>
      <c r="C329" s="211"/>
      <c r="E329" s="250"/>
      <c r="F329" s="141"/>
      <c r="G329" s="250"/>
      <c r="H329" s="250"/>
      <c r="I329" s="112"/>
    </row>
    <row r="330" spans="2:9" ht="14.4" hidden="1" outlineLevel="1" x14ac:dyDescent="0.3">
      <c r="B330" s="73" t="s">
        <v>118</v>
      </c>
      <c r="C330" s="158" t="s">
        <v>278</v>
      </c>
      <c r="E330" s="250"/>
      <c r="F330" s="141"/>
      <c r="G330" s="250"/>
      <c r="H330" s="250"/>
      <c r="I330" s="112"/>
    </row>
    <row r="331" spans="2:9" ht="14.4" hidden="1" outlineLevel="1" x14ac:dyDescent="0.25">
      <c r="B331" s="73"/>
      <c r="C331" s="212" t="s">
        <v>277</v>
      </c>
      <c r="E331" s="250"/>
      <c r="F331" s="141"/>
      <c r="G331" s="250"/>
      <c r="H331" s="250"/>
      <c r="I331" s="112"/>
    </row>
    <row r="332" spans="2:9" ht="14.4" hidden="1" outlineLevel="1" x14ac:dyDescent="0.25">
      <c r="B332" s="73"/>
      <c r="C332" s="211" t="s">
        <v>124</v>
      </c>
      <c r="E332" s="250"/>
      <c r="F332" s="141"/>
      <c r="G332" s="250"/>
      <c r="H332" s="250"/>
      <c r="I332" s="112"/>
    </row>
    <row r="333" spans="2:9" ht="14.4" hidden="1" outlineLevel="1" x14ac:dyDescent="0.25">
      <c r="B333" s="73"/>
      <c r="C333" s="212" t="s">
        <v>269</v>
      </c>
      <c r="E333" s="250"/>
      <c r="F333" s="141"/>
      <c r="G333" s="250"/>
      <c r="H333" s="250"/>
      <c r="I333" s="112"/>
    </row>
    <row r="334" spans="2:9" ht="14.4" hidden="1" outlineLevel="1" x14ac:dyDescent="0.25">
      <c r="B334" s="73"/>
      <c r="C334" s="212" t="s">
        <v>270</v>
      </c>
      <c r="E334" s="250"/>
      <c r="F334" s="141"/>
      <c r="G334" s="250"/>
      <c r="H334" s="250"/>
      <c r="I334" s="112"/>
    </row>
    <row r="335" spans="2:9" ht="14.4" hidden="1" outlineLevel="1" x14ac:dyDescent="0.25">
      <c r="B335" s="73"/>
      <c r="C335" s="212" t="s">
        <v>271</v>
      </c>
      <c r="E335" s="250"/>
      <c r="F335" s="141"/>
      <c r="G335" s="250"/>
      <c r="H335" s="250"/>
      <c r="I335" s="112"/>
    </row>
    <row r="336" spans="2:9" ht="14.4" hidden="1" outlineLevel="1" x14ac:dyDescent="0.25">
      <c r="B336" s="73"/>
      <c r="C336" s="211"/>
      <c r="E336" s="250"/>
      <c r="F336" s="141"/>
      <c r="G336" s="250"/>
      <c r="H336" s="250"/>
      <c r="I336" s="112"/>
    </row>
    <row r="337" spans="2:9" ht="14.4" hidden="1" outlineLevel="1" x14ac:dyDescent="0.25">
      <c r="B337" s="73"/>
      <c r="C337" s="212" t="s">
        <v>279</v>
      </c>
      <c r="E337" s="250"/>
      <c r="F337" s="250" t="s">
        <v>17</v>
      </c>
      <c r="G337" s="250">
        <v>1</v>
      </c>
      <c r="H337" s="141">
        <v>39696</v>
      </c>
      <c r="I337" s="214">
        <f>(G337*H337)</f>
        <v>39696</v>
      </c>
    </row>
    <row r="338" spans="2:9" ht="14.4" hidden="1" outlineLevel="1" x14ac:dyDescent="0.25">
      <c r="B338" s="73"/>
      <c r="C338" s="211"/>
      <c r="E338" s="250"/>
      <c r="F338" s="250"/>
      <c r="G338" s="250"/>
      <c r="H338" s="250"/>
      <c r="I338" s="112"/>
    </row>
    <row r="339" spans="2:9" ht="14.4" hidden="1" outlineLevel="1" x14ac:dyDescent="0.25">
      <c r="B339" s="73"/>
      <c r="C339" s="212" t="s">
        <v>280</v>
      </c>
      <c r="E339" s="250"/>
      <c r="F339" s="250" t="s">
        <v>17</v>
      </c>
      <c r="G339" s="250">
        <v>2</v>
      </c>
      <c r="H339" s="250">
        <v>1962</v>
      </c>
      <c r="I339" s="214">
        <f>(G339*H339)</f>
        <v>3924</v>
      </c>
    </row>
    <row r="340" spans="2:9" ht="14.4" hidden="1" outlineLevel="1" x14ac:dyDescent="0.25">
      <c r="B340" s="73"/>
      <c r="C340" s="211"/>
      <c r="E340" s="250"/>
      <c r="F340" s="141"/>
      <c r="G340" s="250"/>
      <c r="H340" s="250"/>
      <c r="I340" s="112"/>
    </row>
    <row r="341" spans="2:9" ht="14.4" hidden="1" outlineLevel="1" x14ac:dyDescent="0.25">
      <c r="B341" s="73"/>
      <c r="C341" s="212" t="s">
        <v>281</v>
      </c>
      <c r="E341" s="250"/>
      <c r="F341" s="250" t="s">
        <v>17</v>
      </c>
      <c r="G341" s="250">
        <v>1</v>
      </c>
      <c r="H341" s="250">
        <v>14093</v>
      </c>
      <c r="I341" s="214">
        <f>(G341*H341)</f>
        <v>14093</v>
      </c>
    </row>
    <row r="342" spans="2:9" ht="14.4" hidden="1" outlineLevel="1" x14ac:dyDescent="0.25">
      <c r="B342" s="73"/>
      <c r="C342" s="211"/>
      <c r="E342" s="250"/>
      <c r="F342" s="250"/>
      <c r="G342" s="250"/>
      <c r="H342" s="250"/>
      <c r="I342" s="112"/>
    </row>
    <row r="343" spans="2:9" ht="14.4" hidden="1" outlineLevel="1" x14ac:dyDescent="0.25">
      <c r="B343" s="73"/>
      <c r="C343" s="212" t="s">
        <v>282</v>
      </c>
      <c r="E343" s="250"/>
      <c r="F343" s="250" t="s">
        <v>17</v>
      </c>
      <c r="G343" s="250">
        <v>1</v>
      </c>
      <c r="H343" s="250">
        <v>1200</v>
      </c>
      <c r="I343" s="214">
        <f>(G343*H343)</f>
        <v>1200</v>
      </c>
    </row>
    <row r="344" spans="2:9" ht="14.4" hidden="1" outlineLevel="1" x14ac:dyDescent="0.25">
      <c r="B344" s="73"/>
      <c r="C344" s="212"/>
      <c r="E344" s="250"/>
      <c r="F344" s="141"/>
      <c r="G344" s="250"/>
      <c r="H344" s="250"/>
      <c r="I344" s="112"/>
    </row>
    <row r="345" spans="2:9" ht="14.4" hidden="1" outlineLevel="1" x14ac:dyDescent="0.25">
      <c r="B345" s="73"/>
      <c r="C345" s="212" t="s">
        <v>163</v>
      </c>
      <c r="E345" s="250"/>
      <c r="F345" s="250" t="s">
        <v>17</v>
      </c>
      <c r="G345" s="250">
        <v>1</v>
      </c>
      <c r="H345" s="250">
        <v>4116</v>
      </c>
      <c r="I345" s="214">
        <f>(G345*H345)</f>
        <v>4116</v>
      </c>
    </row>
    <row r="346" spans="2:9" ht="14.4" hidden="1" outlineLevel="1" x14ac:dyDescent="0.25">
      <c r="B346" s="73"/>
      <c r="C346" s="212"/>
      <c r="E346" s="250"/>
      <c r="F346" s="141"/>
      <c r="G346" s="250"/>
      <c r="H346" s="250"/>
      <c r="I346" s="112"/>
    </row>
    <row r="347" spans="2:9" ht="14.4" hidden="1" outlineLevel="1" x14ac:dyDescent="0.25">
      <c r="B347" s="73"/>
      <c r="C347" s="215" t="s">
        <v>310</v>
      </c>
      <c r="E347" s="250"/>
      <c r="F347" s="250"/>
      <c r="G347" s="250"/>
      <c r="H347" s="250"/>
      <c r="I347" s="218">
        <f>SUM(I337:I345)</f>
        <v>63029</v>
      </c>
    </row>
    <row r="348" spans="2:9" ht="14.4" hidden="1" outlineLevel="1" x14ac:dyDescent="0.25">
      <c r="B348" s="73"/>
      <c r="C348" s="212"/>
      <c r="E348" s="250"/>
      <c r="F348" s="141"/>
      <c r="G348" s="250"/>
      <c r="H348" s="250"/>
      <c r="I348" s="112"/>
    </row>
    <row r="349" spans="2:9" ht="14.4" hidden="1" outlineLevel="1" x14ac:dyDescent="0.25">
      <c r="B349" s="73"/>
      <c r="C349" s="211"/>
      <c r="E349" s="250"/>
      <c r="F349" s="141"/>
      <c r="G349" s="250"/>
      <c r="H349" s="250"/>
      <c r="I349" s="112"/>
    </row>
    <row r="350" spans="2:9" ht="14.4" hidden="1" outlineLevel="1" x14ac:dyDescent="0.25">
      <c r="B350" s="73"/>
      <c r="C350" s="212"/>
      <c r="E350" s="250"/>
      <c r="F350" s="250"/>
      <c r="G350" s="250"/>
      <c r="H350" s="250"/>
      <c r="I350" s="112"/>
    </row>
    <row r="351" spans="2:9" ht="14.4" hidden="1" outlineLevel="1" x14ac:dyDescent="0.25">
      <c r="B351" s="73"/>
      <c r="C351" s="211"/>
      <c r="E351" s="250"/>
      <c r="F351" s="250"/>
      <c r="G351" s="250"/>
      <c r="H351" s="250"/>
      <c r="I351" s="112"/>
    </row>
    <row r="352" spans="2:9" ht="14.4" hidden="1" outlineLevel="1" x14ac:dyDescent="0.25">
      <c r="B352" s="73"/>
      <c r="C352" s="215"/>
      <c r="E352" s="250"/>
      <c r="F352" s="250"/>
      <c r="G352" s="250"/>
      <c r="H352" s="250"/>
      <c r="I352" s="112"/>
    </row>
    <row r="353" spans="2:9" ht="14.4" hidden="1" outlineLevel="1" x14ac:dyDescent="0.25">
      <c r="B353" s="73"/>
      <c r="C353" s="211"/>
      <c r="E353" s="250"/>
      <c r="F353" s="250"/>
      <c r="G353" s="250"/>
      <c r="H353" s="250"/>
      <c r="I353" s="112"/>
    </row>
    <row r="354" spans="2:9" ht="14.4" hidden="1" outlineLevel="1" x14ac:dyDescent="0.25">
      <c r="B354" s="73"/>
      <c r="C354" s="217"/>
      <c r="E354" s="250"/>
      <c r="F354" s="250"/>
      <c r="G354" s="250"/>
      <c r="H354" s="250"/>
      <c r="I354" s="112"/>
    </row>
    <row r="355" spans="2:9" ht="14.4" hidden="1" outlineLevel="1" x14ac:dyDescent="0.25">
      <c r="B355" s="73"/>
      <c r="C355" s="211"/>
      <c r="E355" s="250"/>
      <c r="F355" s="141"/>
      <c r="G355" s="250"/>
      <c r="H355" s="250"/>
      <c r="I355" s="112"/>
    </row>
    <row r="356" spans="2:9" ht="14.4" hidden="1" outlineLevel="1" x14ac:dyDescent="0.25">
      <c r="B356" s="73"/>
      <c r="C356" s="211"/>
      <c r="E356" s="250"/>
      <c r="F356" s="141"/>
      <c r="G356" s="250"/>
      <c r="H356" s="250"/>
      <c r="I356" s="112"/>
    </row>
    <row r="357" spans="2:9" ht="14.4" hidden="1" outlineLevel="1" x14ac:dyDescent="0.25">
      <c r="B357" s="73"/>
      <c r="C357" s="211"/>
      <c r="E357" s="250"/>
      <c r="F357" s="141"/>
      <c r="G357" s="250"/>
      <c r="H357" s="250"/>
      <c r="I357" s="112"/>
    </row>
    <row r="358" spans="2:9" ht="14.4" hidden="1" outlineLevel="1" x14ac:dyDescent="0.25">
      <c r="B358" s="73"/>
      <c r="C358" s="211"/>
      <c r="E358" s="250"/>
      <c r="F358" s="141"/>
      <c r="G358" s="250"/>
      <c r="H358" s="250"/>
      <c r="I358" s="112"/>
    </row>
    <row r="359" spans="2:9" ht="14.4" hidden="1" outlineLevel="1" x14ac:dyDescent="0.25">
      <c r="B359" s="73"/>
      <c r="C359" s="211"/>
      <c r="E359" s="250"/>
      <c r="F359" s="141"/>
      <c r="G359" s="250"/>
      <c r="H359" s="250"/>
      <c r="I359" s="112"/>
    </row>
    <row r="360" spans="2:9" ht="14.4" hidden="1" outlineLevel="1" x14ac:dyDescent="0.25">
      <c r="B360" s="73"/>
      <c r="C360" s="211"/>
      <c r="E360" s="250"/>
      <c r="F360" s="141"/>
      <c r="G360" s="250"/>
      <c r="H360" s="250"/>
      <c r="I360" s="112"/>
    </row>
    <row r="361" spans="2:9" ht="14.4" hidden="1" outlineLevel="1" x14ac:dyDescent="0.25">
      <c r="B361" s="73"/>
      <c r="C361" s="211"/>
      <c r="E361" s="250"/>
      <c r="F361" s="141"/>
      <c r="G361" s="250"/>
      <c r="H361" s="250"/>
      <c r="I361" s="112"/>
    </row>
    <row r="362" spans="2:9" ht="14.4" hidden="1" outlineLevel="1" x14ac:dyDescent="0.25">
      <c r="B362" s="73"/>
      <c r="C362" s="211"/>
      <c r="E362" s="250"/>
      <c r="F362" s="141"/>
      <c r="G362" s="250"/>
      <c r="H362" s="250"/>
      <c r="I362" s="112"/>
    </row>
    <row r="363" spans="2:9" ht="14.4" hidden="1" outlineLevel="1" x14ac:dyDescent="0.25">
      <c r="B363" s="73"/>
      <c r="C363" s="211"/>
      <c r="E363" s="250"/>
      <c r="F363" s="141"/>
      <c r="G363" s="250"/>
      <c r="H363" s="250"/>
      <c r="I363" s="112"/>
    </row>
    <row r="364" spans="2:9" ht="14.4" hidden="1" outlineLevel="1" x14ac:dyDescent="0.25">
      <c r="B364" s="73"/>
      <c r="C364" s="211"/>
      <c r="E364" s="250"/>
      <c r="F364" s="141"/>
      <c r="G364" s="250"/>
      <c r="H364" s="250"/>
      <c r="I364" s="112"/>
    </row>
    <row r="365" spans="2:9" ht="14.4" hidden="1" outlineLevel="1" x14ac:dyDescent="0.25">
      <c r="B365" s="73"/>
      <c r="C365" s="211"/>
      <c r="E365" s="250"/>
      <c r="F365" s="141"/>
      <c r="G365" s="250"/>
      <c r="H365" s="250"/>
      <c r="I365" s="112"/>
    </row>
    <row r="366" spans="2:9" ht="14.4" hidden="1" outlineLevel="1" x14ac:dyDescent="0.25">
      <c r="B366" s="73"/>
      <c r="C366" s="217"/>
      <c r="E366" s="250"/>
      <c r="F366" s="141"/>
      <c r="G366" s="250"/>
      <c r="H366" s="250"/>
      <c r="I366" s="112"/>
    </row>
    <row r="367" spans="2:9" ht="14.4" hidden="1" outlineLevel="1" x14ac:dyDescent="0.25">
      <c r="B367" s="73"/>
      <c r="C367" s="211"/>
      <c r="E367" s="250"/>
      <c r="F367" s="141"/>
      <c r="G367" s="250"/>
      <c r="H367" s="250"/>
      <c r="I367" s="112"/>
    </row>
    <row r="368" spans="2:9" ht="14.4" hidden="1" outlineLevel="1" x14ac:dyDescent="0.35">
      <c r="B368" s="119"/>
      <c r="D368" s="205" t="s">
        <v>98</v>
      </c>
      <c r="I368" s="33"/>
    </row>
    <row r="369" spans="2:9" hidden="1" outlineLevel="1" x14ac:dyDescent="0.25">
      <c r="B369" s="119"/>
      <c r="D369" s="121" t="s">
        <v>99</v>
      </c>
      <c r="I369" s="33"/>
    </row>
    <row r="370" spans="2:9" ht="14.4" hidden="1" outlineLevel="1" x14ac:dyDescent="0.3">
      <c r="B370" s="119"/>
      <c r="D370" s="206" t="s">
        <v>100</v>
      </c>
      <c r="I370" s="33"/>
    </row>
    <row r="371" spans="2:9" hidden="1" outlineLevel="1" x14ac:dyDescent="0.25">
      <c r="B371" s="1418" t="s">
        <v>101</v>
      </c>
      <c r="C371" s="1419"/>
      <c r="D371" s="1419"/>
      <c r="E371" s="1419"/>
      <c r="F371" s="1419"/>
      <c r="G371" s="1419"/>
      <c r="H371" s="250"/>
      <c r="I371" s="112"/>
    </row>
    <row r="372" spans="2:9" hidden="1" outlineLevel="1" x14ac:dyDescent="0.25">
      <c r="B372" s="119" t="s">
        <v>102</v>
      </c>
      <c r="F372" s="252" t="s">
        <v>103</v>
      </c>
      <c r="G372" s="141" t="s">
        <v>141</v>
      </c>
      <c r="H372" s="141" t="s">
        <v>104</v>
      </c>
      <c r="I372" s="112" t="s">
        <v>105</v>
      </c>
    </row>
    <row r="373" spans="2:9" ht="14.4" hidden="1" outlineLevel="1" x14ac:dyDescent="0.25">
      <c r="B373" s="73"/>
      <c r="C373" s="209"/>
      <c r="I373" s="33"/>
    </row>
    <row r="374" spans="2:9" ht="14.4" hidden="1" outlineLevel="1" x14ac:dyDescent="0.25">
      <c r="B374" s="73" t="s">
        <v>125</v>
      </c>
      <c r="C374" s="252" t="s">
        <v>126</v>
      </c>
      <c r="I374" s="33"/>
    </row>
    <row r="375" spans="2:9" ht="14.4" hidden="1" outlineLevel="1" x14ac:dyDescent="0.3">
      <c r="B375" s="73"/>
      <c r="C375" s="210" t="s">
        <v>283</v>
      </c>
      <c r="I375" s="33"/>
    </row>
    <row r="376" spans="2:9" ht="14.4" hidden="1" outlineLevel="1" x14ac:dyDescent="0.25">
      <c r="B376" s="73"/>
      <c r="C376" s="212" t="s">
        <v>284</v>
      </c>
      <c r="I376" s="33"/>
    </row>
    <row r="377" spans="2:9" ht="14.4" hidden="1" outlineLevel="1" x14ac:dyDescent="0.3">
      <c r="B377" s="73"/>
      <c r="C377" s="158"/>
      <c r="I377" s="33"/>
    </row>
    <row r="378" spans="2:9" ht="14.4" hidden="1" outlineLevel="1" x14ac:dyDescent="0.25">
      <c r="B378" s="73"/>
      <c r="C378" s="211"/>
      <c r="I378" s="33"/>
    </row>
    <row r="379" spans="2:9" ht="14.4" hidden="1" outlineLevel="1" x14ac:dyDescent="0.3">
      <c r="B379" s="73"/>
      <c r="C379" s="158"/>
      <c r="I379" s="33"/>
    </row>
    <row r="380" spans="2:9" ht="14.4" hidden="1" outlineLevel="1" x14ac:dyDescent="0.25">
      <c r="B380" s="73"/>
      <c r="C380" s="211"/>
      <c r="E380" s="250"/>
      <c r="F380" s="250"/>
      <c r="I380" s="33"/>
    </row>
    <row r="381" spans="2:9" ht="14.4" hidden="1" outlineLevel="1" x14ac:dyDescent="0.25">
      <c r="B381" s="73"/>
      <c r="C381" s="211"/>
      <c r="E381" s="250"/>
      <c r="F381" s="250"/>
      <c r="I381" s="33"/>
    </row>
    <row r="382" spans="2:9" ht="14.4" hidden="1" outlineLevel="1" x14ac:dyDescent="0.25">
      <c r="B382" s="219" t="s">
        <v>127</v>
      </c>
      <c r="C382" s="211" t="s">
        <v>140</v>
      </c>
      <c r="E382" s="250"/>
      <c r="F382" s="250"/>
      <c r="I382" s="33"/>
    </row>
    <row r="383" spans="2:9" ht="14.4" hidden="1" outlineLevel="1" x14ac:dyDescent="0.25">
      <c r="B383" s="219"/>
      <c r="C383" s="212" t="s">
        <v>364</v>
      </c>
      <c r="E383" s="250"/>
      <c r="F383" s="250"/>
      <c r="G383" s="252">
        <v>1</v>
      </c>
      <c r="H383" s="252">
        <v>250000</v>
      </c>
      <c r="I383" s="214">
        <f t="shared" ref="I383:I389" si="3">(G383*H383)</f>
        <v>250000</v>
      </c>
    </row>
    <row r="384" spans="2:9" ht="14.4" hidden="1" outlineLevel="1" x14ac:dyDescent="0.25">
      <c r="B384" s="219"/>
      <c r="C384" s="211"/>
      <c r="E384" s="250"/>
      <c r="F384" s="250"/>
      <c r="I384" s="33"/>
    </row>
    <row r="385" spans="2:9" ht="14.4" hidden="1" outlineLevel="1" x14ac:dyDescent="0.25">
      <c r="B385" s="219" t="s">
        <v>129</v>
      </c>
      <c r="C385" s="212" t="s">
        <v>285</v>
      </c>
      <c r="E385" s="250"/>
      <c r="F385" s="250"/>
      <c r="G385" s="252">
        <v>1</v>
      </c>
      <c r="H385" s="252">
        <v>20603</v>
      </c>
      <c r="I385" s="214">
        <f t="shared" si="3"/>
        <v>20603</v>
      </c>
    </row>
    <row r="386" spans="2:9" ht="14.4" hidden="1" outlineLevel="1" x14ac:dyDescent="0.25">
      <c r="B386" s="219"/>
      <c r="C386" s="211"/>
      <c r="E386" s="250"/>
      <c r="F386" s="250"/>
      <c r="I386" s="33"/>
    </row>
    <row r="387" spans="2:9" ht="14.4" hidden="1" outlineLevel="1" x14ac:dyDescent="0.25">
      <c r="B387" s="219" t="s">
        <v>130</v>
      </c>
      <c r="C387" s="212" t="s">
        <v>286</v>
      </c>
      <c r="E387" s="250"/>
      <c r="F387" s="250"/>
      <c r="G387" s="252">
        <v>1</v>
      </c>
      <c r="H387" s="252">
        <v>2104</v>
      </c>
      <c r="I387" s="214">
        <f t="shared" si="3"/>
        <v>2104</v>
      </c>
    </row>
    <row r="388" spans="2:9" ht="14.4" hidden="1" outlineLevel="1" x14ac:dyDescent="0.25">
      <c r="B388" s="219"/>
      <c r="C388" s="211"/>
      <c r="E388" s="250"/>
      <c r="F388" s="250"/>
      <c r="I388" s="33"/>
    </row>
    <row r="389" spans="2:9" ht="14.4" hidden="1" outlineLevel="1" x14ac:dyDescent="0.25">
      <c r="B389" s="219" t="s">
        <v>131</v>
      </c>
      <c r="C389" s="212" t="s">
        <v>287</v>
      </c>
      <c r="E389" s="250"/>
      <c r="F389" s="250"/>
      <c r="G389" s="252">
        <v>1</v>
      </c>
      <c r="H389" s="252">
        <v>3270</v>
      </c>
      <c r="I389" s="214">
        <f t="shared" si="3"/>
        <v>3270</v>
      </c>
    </row>
    <row r="390" spans="2:9" ht="14.4" hidden="1" outlineLevel="1" x14ac:dyDescent="0.25">
      <c r="B390" s="219"/>
      <c r="C390" s="211"/>
      <c r="E390" s="250"/>
      <c r="F390" s="250"/>
      <c r="I390" s="33"/>
    </row>
    <row r="391" spans="2:9" ht="14.4" hidden="1" outlineLevel="1" x14ac:dyDescent="0.25">
      <c r="B391" s="219" t="s">
        <v>132</v>
      </c>
      <c r="C391" s="212" t="s">
        <v>288</v>
      </c>
      <c r="E391" s="250"/>
      <c r="F391" s="250"/>
      <c r="G391" s="252">
        <v>5</v>
      </c>
      <c r="H391" s="252">
        <v>1447</v>
      </c>
      <c r="I391" s="214">
        <f>(G391*H391)</f>
        <v>7235</v>
      </c>
    </row>
    <row r="392" spans="2:9" ht="14.4" hidden="1" outlineLevel="1" x14ac:dyDescent="0.25">
      <c r="B392" s="219"/>
      <c r="C392" s="211"/>
      <c r="E392" s="250"/>
      <c r="F392" s="250"/>
      <c r="I392" s="33"/>
    </row>
    <row r="393" spans="2:9" ht="14.4" hidden="1" outlineLevel="1" x14ac:dyDescent="0.25">
      <c r="B393" s="219" t="s">
        <v>133</v>
      </c>
      <c r="C393" s="212" t="s">
        <v>290</v>
      </c>
      <c r="E393" s="250"/>
      <c r="F393" s="250"/>
      <c r="G393" s="252">
        <v>1</v>
      </c>
      <c r="H393" s="252">
        <v>3746</v>
      </c>
      <c r="I393" s="214">
        <f>(G393*H393)</f>
        <v>3746</v>
      </c>
    </row>
    <row r="394" spans="2:9" ht="14.4" hidden="1" outlineLevel="1" x14ac:dyDescent="0.25">
      <c r="B394" s="219"/>
      <c r="C394" s="211"/>
      <c r="E394" s="250"/>
      <c r="F394" s="250"/>
      <c r="I394" s="33"/>
    </row>
    <row r="395" spans="2:9" ht="14.4" hidden="1" outlineLevel="1" x14ac:dyDescent="0.25">
      <c r="B395" s="219" t="s">
        <v>134</v>
      </c>
      <c r="C395" s="212" t="s">
        <v>289</v>
      </c>
      <c r="E395" s="250"/>
      <c r="F395" s="250"/>
      <c r="G395" s="252">
        <v>12</v>
      </c>
      <c r="H395" s="252">
        <v>733</v>
      </c>
      <c r="I395" s="214">
        <f>(G395*H395)</f>
        <v>8796</v>
      </c>
    </row>
    <row r="396" spans="2:9" ht="14.4" hidden="1" outlineLevel="1" x14ac:dyDescent="0.25">
      <c r="B396" s="219"/>
      <c r="C396" s="211"/>
      <c r="E396" s="250"/>
      <c r="F396" s="250"/>
      <c r="I396" s="33"/>
    </row>
    <row r="397" spans="2:9" ht="14.4" hidden="1" outlineLevel="1" x14ac:dyDescent="0.25">
      <c r="B397" s="219" t="s">
        <v>135</v>
      </c>
      <c r="C397" s="212" t="s">
        <v>136</v>
      </c>
      <c r="E397" s="250"/>
      <c r="F397" s="250"/>
      <c r="G397" s="252">
        <v>1</v>
      </c>
      <c r="H397" s="252">
        <v>30000</v>
      </c>
      <c r="I397" s="214">
        <f>(G397*H397)</f>
        <v>30000</v>
      </c>
    </row>
    <row r="398" spans="2:9" ht="14.4" hidden="1" outlineLevel="1" x14ac:dyDescent="0.25">
      <c r="B398" s="219"/>
      <c r="C398" s="211" t="s">
        <v>137</v>
      </c>
      <c r="E398" s="250"/>
      <c r="F398" s="250"/>
      <c r="I398" s="33"/>
    </row>
    <row r="399" spans="2:9" ht="14.4" hidden="1" outlineLevel="1" x14ac:dyDescent="0.25">
      <c r="B399" s="219"/>
      <c r="C399" s="211"/>
      <c r="E399" s="250"/>
      <c r="F399" s="250"/>
      <c r="I399" s="33"/>
    </row>
    <row r="400" spans="2:9" ht="14.4" hidden="1" outlineLevel="1" x14ac:dyDescent="0.25">
      <c r="B400" s="219" t="s">
        <v>138</v>
      </c>
      <c r="C400" s="212" t="s">
        <v>291</v>
      </c>
      <c r="E400" s="250"/>
      <c r="F400" s="250"/>
      <c r="G400" s="252">
        <v>1</v>
      </c>
      <c r="H400" s="252">
        <v>10000</v>
      </c>
      <c r="I400" s="214">
        <f>(G400*H400)</f>
        <v>10000</v>
      </c>
    </row>
    <row r="401" spans="2:9" ht="14.4" hidden="1" outlineLevel="1" x14ac:dyDescent="0.25">
      <c r="B401" s="219"/>
      <c r="C401" s="217"/>
      <c r="E401" s="250"/>
      <c r="F401" s="250"/>
      <c r="I401" s="33"/>
    </row>
    <row r="402" spans="2:9" ht="14.4" hidden="1" outlineLevel="1" x14ac:dyDescent="0.25">
      <c r="B402" s="219" t="s">
        <v>139</v>
      </c>
      <c r="C402" s="212" t="s">
        <v>298</v>
      </c>
      <c r="E402" s="250"/>
      <c r="F402" s="250"/>
      <c r="G402" s="252">
        <v>1</v>
      </c>
      <c r="H402" s="252">
        <v>4840</v>
      </c>
      <c r="I402" s="214">
        <f>(G402*H402)</f>
        <v>4840</v>
      </c>
    </row>
    <row r="403" spans="2:9" ht="14.4" hidden="1" outlineLevel="1" x14ac:dyDescent="0.25">
      <c r="B403" s="219"/>
      <c r="C403" s="211"/>
      <c r="E403" s="250"/>
      <c r="F403" s="250"/>
      <c r="I403" s="33"/>
    </row>
    <row r="404" spans="2:9" ht="14.4" hidden="1" outlineLevel="1" x14ac:dyDescent="0.25">
      <c r="B404" s="219" t="s">
        <v>292</v>
      </c>
      <c r="C404" s="212" t="s">
        <v>301</v>
      </c>
      <c r="E404" s="250"/>
      <c r="F404" s="250"/>
      <c r="G404" s="252">
        <v>1</v>
      </c>
      <c r="H404" s="252">
        <v>5500</v>
      </c>
      <c r="I404" s="214">
        <f>(G404*H404)</f>
        <v>5500</v>
      </c>
    </row>
    <row r="405" spans="2:9" ht="14.4" hidden="1" outlineLevel="1" x14ac:dyDescent="0.25">
      <c r="B405" s="219"/>
      <c r="C405" s="211"/>
      <c r="E405" s="250"/>
      <c r="F405" s="250"/>
      <c r="I405" s="33"/>
    </row>
    <row r="406" spans="2:9" ht="14.4" hidden="1" outlineLevel="1" x14ac:dyDescent="0.25">
      <c r="B406" s="219" t="s">
        <v>293</v>
      </c>
      <c r="C406" s="212" t="s">
        <v>299</v>
      </c>
      <c r="E406" s="250"/>
      <c r="F406" s="250"/>
      <c r="G406" s="252">
        <v>1</v>
      </c>
      <c r="H406" s="252">
        <v>5500</v>
      </c>
      <c r="I406" s="214">
        <f>(G406*H406)</f>
        <v>5500</v>
      </c>
    </row>
    <row r="407" spans="2:9" ht="14.4" hidden="1" outlineLevel="1" x14ac:dyDescent="0.25">
      <c r="B407" s="219"/>
      <c r="C407" s="211"/>
      <c r="E407" s="250"/>
      <c r="F407" s="250"/>
      <c r="I407" s="33"/>
    </row>
    <row r="408" spans="2:9" ht="14.4" hidden="1" outlineLevel="1" x14ac:dyDescent="0.25">
      <c r="B408" s="219" t="s">
        <v>294</v>
      </c>
      <c r="C408" s="212" t="s">
        <v>300</v>
      </c>
      <c r="E408" s="250"/>
      <c r="F408" s="250"/>
      <c r="G408" s="252">
        <v>1</v>
      </c>
      <c r="H408" s="252">
        <v>8459</v>
      </c>
      <c r="I408" s="214">
        <f>(G408*H408)</f>
        <v>8459</v>
      </c>
    </row>
    <row r="409" spans="2:9" ht="14.4" hidden="1" outlineLevel="1" x14ac:dyDescent="0.25">
      <c r="B409" s="219"/>
      <c r="C409" s="211"/>
      <c r="E409" s="250"/>
      <c r="F409" s="250"/>
      <c r="I409" s="33"/>
    </row>
    <row r="410" spans="2:9" ht="14.4" hidden="1" outlineLevel="1" x14ac:dyDescent="0.25">
      <c r="B410" s="219" t="s">
        <v>295</v>
      </c>
      <c r="C410" s="212" t="s">
        <v>302</v>
      </c>
      <c r="E410" s="250"/>
      <c r="F410" s="250"/>
      <c r="G410" s="252">
        <v>8</v>
      </c>
      <c r="H410" s="252">
        <v>1507</v>
      </c>
      <c r="I410" s="214">
        <f>(G410*H410)</f>
        <v>12056</v>
      </c>
    </row>
    <row r="411" spans="2:9" ht="14.4" hidden="1" outlineLevel="1" x14ac:dyDescent="0.25">
      <c r="B411" s="219"/>
      <c r="C411" s="211"/>
      <c r="E411" s="250"/>
      <c r="F411" s="250"/>
      <c r="I411" s="33"/>
    </row>
    <row r="412" spans="2:9" ht="14.4" hidden="1" outlineLevel="1" x14ac:dyDescent="0.25">
      <c r="B412" s="219" t="s">
        <v>296</v>
      </c>
      <c r="C412" s="212" t="s">
        <v>303</v>
      </c>
      <c r="E412" s="250"/>
      <c r="F412" s="250"/>
      <c r="G412" s="252">
        <v>1</v>
      </c>
      <c r="H412" s="252">
        <v>5045</v>
      </c>
      <c r="I412" s="214">
        <f>(G412*H412)</f>
        <v>5045</v>
      </c>
    </row>
    <row r="413" spans="2:9" ht="14.4" hidden="1" outlineLevel="1" x14ac:dyDescent="0.25">
      <c r="B413" s="219"/>
      <c r="C413" s="211"/>
      <c r="E413" s="250"/>
      <c r="F413" s="250"/>
      <c r="I413" s="33"/>
    </row>
    <row r="414" spans="2:9" ht="14.4" hidden="1" outlineLevel="1" x14ac:dyDescent="0.25">
      <c r="B414" s="219" t="s">
        <v>297</v>
      </c>
      <c r="C414" s="212" t="s">
        <v>136</v>
      </c>
      <c r="E414" s="250"/>
      <c r="F414" s="250"/>
      <c r="G414" s="252">
        <v>1</v>
      </c>
      <c r="H414" s="252">
        <v>0</v>
      </c>
      <c r="I414" s="214">
        <f>(G414*H414)</f>
        <v>0</v>
      </c>
    </row>
    <row r="415" spans="2:9" ht="14.4" hidden="1" outlineLevel="1" x14ac:dyDescent="0.3">
      <c r="B415" s="73"/>
      <c r="C415" s="158"/>
      <c r="E415" s="250"/>
      <c r="F415" s="250"/>
      <c r="I415" s="33"/>
    </row>
    <row r="416" spans="2:9" ht="14.4" hidden="1" outlineLevel="1" x14ac:dyDescent="0.25">
      <c r="B416" s="73"/>
      <c r="C416" s="211"/>
      <c r="E416" s="250"/>
      <c r="F416" s="250"/>
      <c r="I416" s="33"/>
    </row>
    <row r="417" spans="2:9" ht="14.4" hidden="1" outlineLevel="1" x14ac:dyDescent="0.25">
      <c r="B417" s="73"/>
      <c r="C417" s="211"/>
      <c r="E417" s="250"/>
      <c r="F417" s="250"/>
      <c r="I417" s="33"/>
    </row>
    <row r="418" spans="2:9" ht="14.4" hidden="1" outlineLevel="1" x14ac:dyDescent="0.25">
      <c r="B418" s="73"/>
      <c r="C418" s="211"/>
      <c r="E418" s="250"/>
      <c r="F418" s="250"/>
      <c r="I418" s="33"/>
    </row>
    <row r="419" spans="2:9" ht="14.4" hidden="1" outlineLevel="1" x14ac:dyDescent="0.25">
      <c r="B419" s="73"/>
      <c r="C419" s="211"/>
      <c r="E419" s="250"/>
      <c r="F419" s="250"/>
      <c r="I419" s="33"/>
    </row>
    <row r="420" spans="2:9" ht="14.4" hidden="1" outlineLevel="1" x14ac:dyDescent="0.25">
      <c r="B420" s="73"/>
      <c r="C420" s="211"/>
      <c r="E420" s="250"/>
      <c r="F420" s="250"/>
      <c r="I420" s="33"/>
    </row>
    <row r="421" spans="2:9" ht="14.4" hidden="1" outlineLevel="1" x14ac:dyDescent="0.25">
      <c r="B421" s="73"/>
      <c r="C421" s="211"/>
      <c r="E421" s="250"/>
      <c r="F421" s="250"/>
      <c r="I421" s="33"/>
    </row>
    <row r="422" spans="2:9" ht="14.4" hidden="1" outlineLevel="1" x14ac:dyDescent="0.25">
      <c r="B422" s="73"/>
      <c r="C422" s="211"/>
      <c r="E422" s="250"/>
      <c r="F422" s="250"/>
      <c r="I422" s="33"/>
    </row>
    <row r="423" spans="2:9" ht="14.4" hidden="1" outlineLevel="1" x14ac:dyDescent="0.25">
      <c r="B423" s="73"/>
      <c r="C423" s="211"/>
      <c r="E423" s="250"/>
      <c r="F423" s="250"/>
      <c r="I423" s="33"/>
    </row>
    <row r="424" spans="2:9" ht="14.4" hidden="1" outlineLevel="1" x14ac:dyDescent="0.25">
      <c r="B424" s="73"/>
      <c r="C424" s="211"/>
      <c r="E424" s="250"/>
      <c r="F424" s="250"/>
      <c r="I424" s="33"/>
    </row>
    <row r="425" spans="2:9" ht="14.4" hidden="1" outlineLevel="1" x14ac:dyDescent="0.25">
      <c r="B425" s="73"/>
      <c r="C425" s="215" t="s">
        <v>309</v>
      </c>
      <c r="E425" s="250"/>
      <c r="F425" s="250"/>
      <c r="G425" s="250"/>
      <c r="H425" s="250"/>
      <c r="I425" s="218">
        <f>SUM(I382:I424)</f>
        <v>377154</v>
      </c>
    </row>
    <row r="426" spans="2:9" ht="14.4" hidden="1" outlineLevel="1" x14ac:dyDescent="0.25">
      <c r="B426" s="73"/>
      <c r="C426" s="211"/>
      <c r="E426" s="250"/>
      <c r="F426" s="250"/>
      <c r="I426" s="33"/>
    </row>
    <row r="427" spans="2:9" ht="14.4" hidden="1" outlineLevel="1" x14ac:dyDescent="0.25">
      <c r="B427" s="73"/>
      <c r="C427" s="215" t="s">
        <v>378</v>
      </c>
      <c r="E427" s="250"/>
      <c r="F427" s="250"/>
      <c r="G427" s="250"/>
      <c r="H427" s="250"/>
      <c r="I427" s="220">
        <f>G168</f>
        <v>130000</v>
      </c>
    </row>
    <row r="428" spans="2:9" ht="14.4" hidden="1" outlineLevel="1" x14ac:dyDescent="0.25">
      <c r="B428" s="73"/>
      <c r="C428" s="215" t="s">
        <v>379</v>
      </c>
      <c r="E428" s="250"/>
      <c r="F428" s="250"/>
      <c r="G428" s="250"/>
      <c r="H428" s="250"/>
      <c r="I428" s="220">
        <f>G175</f>
        <v>72500</v>
      </c>
    </row>
    <row r="429" spans="2:9" ht="14.4" hidden="1" outlineLevel="1" x14ac:dyDescent="0.25">
      <c r="B429" s="73"/>
      <c r="C429" s="217"/>
      <c r="E429" s="250"/>
      <c r="F429" s="250"/>
      <c r="I429" s="33"/>
    </row>
    <row r="430" spans="2:9" ht="14.4" hidden="1" outlineLevel="1" x14ac:dyDescent="0.25">
      <c r="B430" s="73"/>
      <c r="C430" s="211"/>
      <c r="E430" s="250"/>
      <c r="F430" s="250"/>
      <c r="I430" s="33"/>
    </row>
    <row r="431" spans="2:9" ht="15.6" hidden="1" outlineLevel="1" x14ac:dyDescent="0.3">
      <c r="B431" s="73"/>
      <c r="C431" s="142" t="s">
        <v>346</v>
      </c>
      <c r="E431" s="250"/>
      <c r="F431" s="250"/>
      <c r="G431" s="250"/>
      <c r="H431" s="250"/>
      <c r="I431" s="214">
        <f>I247+I265+I272+I295+I326+I347+I425+I428+I427</f>
        <v>1157923</v>
      </c>
    </row>
    <row r="432" spans="2:9" ht="14.4" hidden="1" outlineLevel="1" x14ac:dyDescent="0.25">
      <c r="B432" s="73"/>
      <c r="C432" s="211"/>
      <c r="E432" s="250"/>
      <c r="F432" s="141"/>
      <c r="G432" s="250"/>
      <c r="H432" s="250"/>
      <c r="I432" s="112"/>
    </row>
    <row r="433" spans="2:9" ht="14.4" hidden="1" outlineLevel="1" x14ac:dyDescent="0.25">
      <c r="B433" s="73"/>
      <c r="C433" s="217"/>
      <c r="E433" s="250"/>
      <c r="F433" s="141"/>
      <c r="G433" s="250"/>
      <c r="H433" s="250"/>
      <c r="I433" s="112"/>
    </row>
    <row r="434" spans="2:9" ht="14.4" hidden="1" outlineLevel="1" x14ac:dyDescent="0.25">
      <c r="B434" s="73"/>
      <c r="C434" s="211"/>
      <c r="E434" s="250"/>
      <c r="F434" s="141"/>
      <c r="G434" s="250"/>
      <c r="H434" s="250"/>
      <c r="I434" s="112"/>
    </row>
    <row r="435" spans="2:9" hidden="1" outlineLevel="1" x14ac:dyDescent="0.25">
      <c r="B435" s="251"/>
      <c r="I435" s="33"/>
    </row>
    <row r="436" spans="2:9" collapsed="1" x14ac:dyDescent="0.25">
      <c r="B436" s="109"/>
      <c r="C436" s="110"/>
      <c r="D436" s="110"/>
      <c r="E436" s="110"/>
      <c r="F436" s="110"/>
      <c r="G436" s="110"/>
      <c r="H436" s="110"/>
      <c r="I436" s="111"/>
    </row>
    <row r="441" spans="2:9" x14ac:dyDescent="0.25">
      <c r="C441" s="22" t="s">
        <v>345</v>
      </c>
    </row>
  </sheetData>
  <sheetProtection selectLockedCells="1" selectUnlockedCells="1"/>
  <customSheetViews>
    <customSheetView guid="{A6782FE9-B685-414A-AE7C-88DCECE46F98}" showGridLines="0" state="hidden" topLeftCell="A3">
      <selection activeCell="N41" sqref="N41"/>
    </customSheetView>
    <customSheetView guid="{B3CC6716-B0D5-47EF-8E63-31BFB5BD2D58}" showGridLines="0" hiddenRows="1" state="hidden" topLeftCell="A3">
      <selection activeCell="N41" sqref="N41"/>
      <rowBreaks count="3" manualBreakCount="3">
        <brk id="58" min="1" max="8" man="1"/>
        <brk id="97" min="1" max="8" man="1"/>
        <brk id="242" min="1" max="8" man="1"/>
      </rowBreaks>
      <pageMargins left="0.70866141732283472" right="0.70866141732283472" top="0.74803149606299213" bottom="0.74803149606299213" header="0.31496062992125984" footer="0.31496062992125984"/>
      <printOptions horizontalCentered="1"/>
      <pageSetup paperSize="9" scale="75" fitToHeight="2" orientation="portrait" r:id="rId1"/>
      <headerFooter alignWithMargins="0">
        <oddHeader>Side &amp;P&amp;REstimat varme</oddHeader>
        <oddFooter>&amp;L&amp;P av &amp;N&amp;R&amp;A</oddFooter>
      </headerFooter>
    </customSheetView>
  </customSheetViews>
  <mergeCells count="17">
    <mergeCell ref="B217:D217"/>
    <mergeCell ref="B224:I224"/>
    <mergeCell ref="B229:G229"/>
    <mergeCell ref="B303:G303"/>
    <mergeCell ref="B371:G371"/>
    <mergeCell ref="B216:D216"/>
    <mergeCell ref="B3:I3"/>
    <mergeCell ref="C27:D27"/>
    <mergeCell ref="C34:D34"/>
    <mergeCell ref="C35:F35"/>
    <mergeCell ref="C36:F36"/>
    <mergeCell ref="C48:D48"/>
    <mergeCell ref="C55:D55"/>
    <mergeCell ref="B148:D148"/>
    <mergeCell ref="B149:D149"/>
    <mergeCell ref="B214:D214"/>
    <mergeCell ref="B215:D215"/>
  </mergeCells>
  <hyperlinks>
    <hyperlink ref="D370" r:id="rId2" xr:uid="{00000000-0004-0000-1C00-000000000000}"/>
    <hyperlink ref="D228" r:id="rId3" xr:uid="{00000000-0004-0000-1C00-000001000000}"/>
    <hyperlink ref="D302" r:id="rId4" xr:uid="{00000000-0004-0000-1C00-000002000000}"/>
  </hyperlinks>
  <printOptions horizontalCentered="1"/>
  <pageMargins left="0.70866141732283472" right="0.70866141732283472" top="0.74803149606299213" bottom="0.74803149606299213" header="0.31496062992125984" footer="0.31496062992125984"/>
  <pageSetup paperSize="9" scale="75" fitToHeight="2" orientation="portrait" r:id="rId5"/>
  <headerFooter alignWithMargins="0">
    <oddHeader>Side &amp;P&amp;REstimat varme</oddHeader>
    <oddFooter>&amp;L&amp;P av &amp;N&amp;R&amp;A</oddFooter>
  </headerFooter>
  <rowBreaks count="3" manualBreakCount="3">
    <brk id="58" min="1" max="8" man="1"/>
    <brk id="97" min="1" max="8" man="1"/>
    <brk id="242" min="1" max="8" man="1"/>
  </rowBreaks>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7">
    <tabColor theme="2" tint="-0.249977111117893"/>
  </sheetPr>
  <dimension ref="A1:AH194"/>
  <sheetViews>
    <sheetView workbookViewId="0"/>
  </sheetViews>
  <sheetFormatPr baseColWidth="10" defaultColWidth="11.5546875" defaultRowHeight="13.2" outlineLevelRow="1" x14ac:dyDescent="0.25"/>
  <cols>
    <col min="1" max="1" width="11.5546875" style="3"/>
    <col min="2" max="2" width="11.5546875" style="265" customWidth="1"/>
    <col min="3" max="4" width="17.77734375" style="265" customWidth="1"/>
    <col min="5" max="5" width="14.77734375" style="265" customWidth="1"/>
    <col min="6" max="6" width="9.44140625" style="265" customWidth="1"/>
    <col min="7" max="7" width="22.109375" style="265" customWidth="1"/>
    <col min="8" max="8" width="15" style="265" customWidth="1"/>
    <col min="9" max="9" width="13.21875" style="265" customWidth="1"/>
    <col min="10" max="10" width="14.77734375" style="265" customWidth="1"/>
    <col min="11" max="11" width="9.44140625" style="265" customWidth="1"/>
    <col min="12" max="12" width="22.109375" style="265" customWidth="1"/>
    <col min="13" max="13" width="15" style="250" customWidth="1"/>
    <col min="14" max="14" width="6.77734375" style="250" customWidth="1"/>
    <col min="15" max="15" width="8.88671875" style="250" customWidth="1"/>
    <col min="16" max="16" width="12.77734375" style="250" customWidth="1"/>
    <col min="17" max="17" width="13.77734375" style="250" customWidth="1"/>
    <col min="18" max="18" width="15.109375" style="4" customWidth="1"/>
    <col min="19" max="19" width="12.88671875" style="265" customWidth="1"/>
    <col min="20" max="20" width="17.77734375" style="3" customWidth="1"/>
    <col min="21" max="21" width="20" style="3" customWidth="1"/>
    <col min="22" max="23" width="11.5546875" style="3" customWidth="1"/>
    <col min="24" max="24" width="11.5546875" style="3"/>
    <col min="25" max="34" width="11.5546875" style="3" customWidth="1"/>
    <col min="35" max="16384" width="11.5546875" style="3"/>
  </cols>
  <sheetData>
    <row r="1" spans="2:9" ht="50.1" customHeight="1" x14ac:dyDescent="0.25"/>
    <row r="2" spans="2:9" ht="50.1" customHeight="1" x14ac:dyDescent="0.25">
      <c r="B2" s="30" t="e">
        <f>#REF!</f>
        <v>#REF!</v>
      </c>
      <c r="C2" s="179"/>
      <c r="D2" s="152" t="e">
        <f>#REF!</f>
        <v>#REF!</v>
      </c>
      <c r="E2" s="179"/>
      <c r="F2" s="179"/>
      <c r="G2" s="179"/>
      <c r="H2" s="179"/>
      <c r="I2" s="180"/>
    </row>
    <row r="3" spans="2:9" ht="50.1" customHeight="1" x14ac:dyDescent="0.25">
      <c r="B3" s="1412"/>
      <c r="C3" s="1413"/>
      <c r="D3" s="1413"/>
      <c r="E3" s="1413"/>
      <c r="F3" s="1413"/>
      <c r="G3" s="1413"/>
      <c r="H3" s="1413"/>
      <c r="I3" s="1414"/>
    </row>
    <row r="4" spans="2:9" ht="16.8" hidden="1" outlineLevel="1" x14ac:dyDescent="0.3">
      <c r="B4" s="155" t="s">
        <v>51</v>
      </c>
      <c r="C4" s="21" t="s">
        <v>374</v>
      </c>
      <c r="D4" s="32"/>
      <c r="E4" s="250"/>
      <c r="F4" s="250"/>
      <c r="G4" s="250"/>
      <c r="I4" s="33"/>
    </row>
    <row r="5" spans="2:9" ht="13.8" hidden="1" outlineLevel="1" x14ac:dyDescent="0.25">
      <c r="B5" s="34" t="s">
        <v>373</v>
      </c>
      <c r="E5" s="250"/>
      <c r="F5" s="250"/>
      <c r="G5" s="250"/>
      <c r="I5" s="33"/>
    </row>
    <row r="6" spans="2:9" ht="13.8" hidden="1" outlineLevel="1" x14ac:dyDescent="0.25">
      <c r="B6" s="34" t="s">
        <v>52</v>
      </c>
      <c r="C6" s="21"/>
      <c r="D6" s="21"/>
      <c r="E6" s="250"/>
      <c r="F6" s="250"/>
      <c r="G6" s="250"/>
      <c r="I6" s="33"/>
    </row>
    <row r="7" spans="2:9" hidden="1" outlineLevel="1" x14ac:dyDescent="0.25">
      <c r="B7" s="35" t="s">
        <v>53</v>
      </c>
      <c r="E7" s="250"/>
      <c r="F7" s="250"/>
      <c r="G7" s="250"/>
      <c r="I7" s="33"/>
    </row>
    <row r="8" spans="2:9" ht="13.8" hidden="1" outlineLevel="1" x14ac:dyDescent="0.25">
      <c r="B8" s="264"/>
      <c r="C8" s="21"/>
      <c r="E8" s="250"/>
      <c r="F8" s="250"/>
      <c r="G8" s="250"/>
      <c r="I8" s="33"/>
    </row>
    <row r="9" spans="2:9" ht="13.8" hidden="1" outlineLevel="1" x14ac:dyDescent="0.25">
      <c r="B9" s="264"/>
      <c r="C9" s="21"/>
      <c r="E9" s="250"/>
      <c r="F9" s="250"/>
      <c r="G9" s="250"/>
      <c r="I9" s="33"/>
    </row>
    <row r="10" spans="2:9" ht="13.8" hidden="1" outlineLevel="1" x14ac:dyDescent="0.25">
      <c r="B10" s="264"/>
      <c r="C10" s="21"/>
      <c r="E10" s="250"/>
      <c r="F10" s="250"/>
      <c r="G10" s="250"/>
      <c r="I10" s="33"/>
    </row>
    <row r="11" spans="2:9" ht="13.8" hidden="1" outlineLevel="1" x14ac:dyDescent="0.25">
      <c r="B11" s="264"/>
      <c r="C11" s="21"/>
      <c r="E11" s="250"/>
      <c r="F11" s="250"/>
      <c r="G11" s="250"/>
      <c r="I11" s="33"/>
    </row>
    <row r="12" spans="2:9" ht="13.8" hidden="1" outlineLevel="1" x14ac:dyDescent="0.25">
      <c r="B12" s="264"/>
      <c r="C12" s="21"/>
      <c r="E12" s="250"/>
      <c r="F12" s="250"/>
      <c r="G12" s="250"/>
      <c r="I12" s="33"/>
    </row>
    <row r="13" spans="2:9" ht="13.8" hidden="1" outlineLevel="1" x14ac:dyDescent="0.25">
      <c r="B13" s="264"/>
      <c r="C13" s="21"/>
      <c r="E13" s="250"/>
      <c r="F13" s="250"/>
      <c r="G13" s="250"/>
      <c r="I13" s="33"/>
    </row>
    <row r="14" spans="2:9" ht="13.8" hidden="1" outlineLevel="1" x14ac:dyDescent="0.25">
      <c r="B14" s="264"/>
      <c r="C14" s="21"/>
      <c r="E14" s="250"/>
      <c r="F14" s="250"/>
      <c r="G14" s="250"/>
      <c r="I14" s="33"/>
    </row>
    <row r="15" spans="2:9" ht="13.8" hidden="1" outlineLevel="1" x14ac:dyDescent="0.25">
      <c r="B15" s="264"/>
      <c r="C15" s="21"/>
      <c r="E15" s="250"/>
      <c r="F15" s="250"/>
      <c r="G15" s="250"/>
      <c r="I15" s="33"/>
    </row>
    <row r="16" spans="2:9" ht="13.8" hidden="1" outlineLevel="1" x14ac:dyDescent="0.25">
      <c r="B16" s="264"/>
      <c r="C16" s="21"/>
      <c r="E16" s="250"/>
      <c r="F16" s="250"/>
      <c r="G16" s="250"/>
      <c r="I16" s="33"/>
    </row>
    <row r="17" spans="2:9" ht="13.8" hidden="1" outlineLevel="1" x14ac:dyDescent="0.25">
      <c r="B17" s="264"/>
      <c r="C17" s="21"/>
      <c r="E17" s="250"/>
      <c r="F17" s="250"/>
      <c r="G17" s="250"/>
      <c r="I17" s="33"/>
    </row>
    <row r="18" spans="2:9" ht="13.8" hidden="1" outlineLevel="1" x14ac:dyDescent="0.25">
      <c r="B18" s="264"/>
      <c r="C18" s="21"/>
      <c r="E18" s="250"/>
      <c r="F18" s="250"/>
      <c r="G18" s="250"/>
      <c r="I18" s="33"/>
    </row>
    <row r="19" spans="2:9" ht="13.8" hidden="1" outlineLevel="1" x14ac:dyDescent="0.25">
      <c r="B19" s="264"/>
      <c r="C19" s="21"/>
      <c r="E19" s="250"/>
      <c r="F19" s="250"/>
      <c r="G19" s="250"/>
      <c r="I19" s="33"/>
    </row>
    <row r="20" spans="2:9" ht="13.8" hidden="1" outlineLevel="1" x14ac:dyDescent="0.25">
      <c r="B20" s="264"/>
      <c r="C20" s="21"/>
      <c r="E20" s="250"/>
      <c r="F20" s="250"/>
      <c r="G20" s="250"/>
      <c r="I20" s="33"/>
    </row>
    <row r="21" spans="2:9" hidden="1" outlineLevel="1" x14ac:dyDescent="0.25">
      <c r="B21" s="264"/>
      <c r="C21" s="37"/>
      <c r="D21" s="37"/>
      <c r="E21" s="38"/>
      <c r="F21" s="39"/>
      <c r="G21" s="39"/>
      <c r="I21" s="33"/>
    </row>
    <row r="22" spans="2:9" hidden="1" outlineLevel="1" x14ac:dyDescent="0.25">
      <c r="B22" s="264"/>
      <c r="E22" s="250"/>
      <c r="F22" s="250"/>
      <c r="G22" s="250"/>
      <c r="I22" s="33"/>
    </row>
    <row r="23" spans="2:9" hidden="1" outlineLevel="1" x14ac:dyDescent="0.25">
      <c r="B23" s="264"/>
      <c r="E23" s="250"/>
      <c r="F23" s="250"/>
      <c r="G23" s="250"/>
      <c r="I23" s="33"/>
    </row>
    <row r="24" spans="2:9" hidden="1" outlineLevel="1" x14ac:dyDescent="0.25">
      <c r="B24" s="264"/>
      <c r="E24" s="250"/>
      <c r="F24" s="250"/>
      <c r="G24" s="250"/>
      <c r="I24" s="33"/>
    </row>
    <row r="25" spans="2:9" hidden="1" outlineLevel="1" x14ac:dyDescent="0.25">
      <c r="B25" s="264"/>
      <c r="E25" s="250"/>
      <c r="F25" s="250"/>
      <c r="G25" s="250"/>
      <c r="I25" s="33"/>
    </row>
    <row r="26" spans="2:9" hidden="1" outlineLevel="1" x14ac:dyDescent="0.25">
      <c r="B26" s="264"/>
      <c r="E26" s="250"/>
      <c r="F26" s="250"/>
      <c r="G26" s="250"/>
      <c r="I26" s="33"/>
    </row>
    <row r="27" spans="2:9" hidden="1" outlineLevel="1" x14ac:dyDescent="0.25">
      <c r="B27" s="264"/>
      <c r="C27" s="1395" t="s">
        <v>54</v>
      </c>
      <c r="D27" s="1395"/>
      <c r="E27" s="39"/>
      <c r="F27" s="39"/>
      <c r="G27" s="39"/>
      <c r="I27" s="33"/>
    </row>
    <row r="28" spans="2:9" hidden="1" outlineLevel="1" x14ac:dyDescent="0.25">
      <c r="B28" s="264"/>
      <c r="C28" s="42" t="s">
        <v>55</v>
      </c>
      <c r="D28" s="39"/>
      <c r="E28" s="39"/>
      <c r="F28" s="39"/>
      <c r="G28" s="39"/>
      <c r="I28" s="33"/>
    </row>
    <row r="29" spans="2:9" hidden="1" outlineLevel="1" x14ac:dyDescent="0.25">
      <c r="B29" s="264"/>
      <c r="C29" s="42" t="s">
        <v>56</v>
      </c>
      <c r="D29" s="39"/>
      <c r="E29" s="39"/>
      <c r="F29" s="39"/>
      <c r="G29" s="39"/>
      <c r="I29" s="33"/>
    </row>
    <row r="30" spans="2:9" hidden="1" outlineLevel="1" x14ac:dyDescent="0.25">
      <c r="B30" s="264"/>
      <c r="C30" s="42" t="s">
        <v>57</v>
      </c>
      <c r="D30" s="39"/>
      <c r="E30" s="39"/>
      <c r="F30" s="39"/>
      <c r="G30" s="39"/>
      <c r="I30" s="33"/>
    </row>
    <row r="31" spans="2:9" hidden="1" outlineLevel="1" x14ac:dyDescent="0.25">
      <c r="B31" s="264"/>
      <c r="C31" s="42" t="s">
        <v>58</v>
      </c>
      <c r="D31" s="39"/>
      <c r="E31" s="39"/>
      <c r="F31" s="39"/>
      <c r="G31" s="39"/>
      <c r="I31" s="33"/>
    </row>
    <row r="32" spans="2:9" hidden="1" outlineLevel="1" x14ac:dyDescent="0.25">
      <c r="B32" s="264"/>
      <c r="C32" s="42" t="s">
        <v>59</v>
      </c>
      <c r="D32" s="39"/>
      <c r="E32" s="39"/>
      <c r="F32" s="39"/>
      <c r="G32" s="39"/>
      <c r="I32" s="33"/>
    </row>
    <row r="33" spans="2:34" hidden="1" outlineLevel="1" x14ac:dyDescent="0.25">
      <c r="B33" s="264"/>
      <c r="C33" s="39"/>
      <c r="D33" s="39"/>
      <c r="E33" s="39"/>
      <c r="F33" s="39"/>
      <c r="G33" s="39"/>
      <c r="I33" s="33"/>
    </row>
    <row r="34" spans="2:34" hidden="1" outlineLevel="1" x14ac:dyDescent="0.25">
      <c r="B34" s="264"/>
      <c r="C34" s="1395" t="s">
        <v>60</v>
      </c>
      <c r="D34" s="1395"/>
      <c r="E34" s="39"/>
      <c r="F34" s="39"/>
      <c r="G34" s="39"/>
      <c r="I34" s="33"/>
    </row>
    <row r="35" spans="2:34" hidden="1" outlineLevel="1" x14ac:dyDescent="0.25">
      <c r="B35" s="264"/>
      <c r="C35" s="1396"/>
      <c r="D35" s="1396"/>
      <c r="E35" s="1396"/>
      <c r="F35" s="1396"/>
      <c r="G35" s="39"/>
      <c r="I35" s="33"/>
    </row>
    <row r="36" spans="2:34" hidden="1" outlineLevel="1" x14ac:dyDescent="0.25">
      <c r="B36" s="264"/>
      <c r="C36" s="1396"/>
      <c r="D36" s="1396"/>
      <c r="E36" s="1396"/>
      <c r="F36" s="1396"/>
      <c r="G36" s="39"/>
      <c r="I36" s="33"/>
    </row>
    <row r="37" spans="2:34" hidden="1" outlineLevel="1" x14ac:dyDescent="0.25">
      <c r="B37" s="264"/>
      <c r="C37" s="37"/>
      <c r="D37" s="37"/>
      <c r="E37" s="38"/>
      <c r="F37" s="39"/>
      <c r="G37" s="39"/>
      <c r="I37" s="33"/>
    </row>
    <row r="38" spans="2:34" hidden="1" outlineLevel="1" x14ac:dyDescent="0.25">
      <c r="B38" s="264"/>
      <c r="C38" s="37"/>
      <c r="D38" s="37"/>
      <c r="E38" s="38"/>
      <c r="F38" s="39"/>
      <c r="G38" s="39"/>
      <c r="I38" s="33"/>
    </row>
    <row r="39" spans="2:34" hidden="1" outlineLevel="1" x14ac:dyDescent="0.25">
      <c r="B39" s="264"/>
      <c r="C39" s="37"/>
      <c r="D39" s="37"/>
      <c r="E39" s="38"/>
      <c r="F39" s="39"/>
      <c r="G39" s="42"/>
      <c r="I39" s="33"/>
    </row>
    <row r="40" spans="2:34" hidden="1" outlineLevel="1" x14ac:dyDescent="0.25">
      <c r="B40" s="264"/>
      <c r="C40" s="37"/>
      <c r="D40" s="37"/>
      <c r="E40" s="38"/>
      <c r="F40" s="39"/>
      <c r="G40" s="42"/>
      <c r="I40" s="33"/>
    </row>
    <row r="41" spans="2:34" s="265" customFormat="1" hidden="1" outlineLevel="1" x14ac:dyDescent="0.25">
      <c r="B41" s="264"/>
      <c r="C41" s="37"/>
      <c r="D41" s="37"/>
      <c r="E41" s="39"/>
      <c r="F41" s="39"/>
      <c r="G41" s="39"/>
      <c r="I41" s="33"/>
      <c r="M41" s="250"/>
      <c r="N41" s="250"/>
      <c r="O41" s="250"/>
      <c r="P41" s="250"/>
      <c r="Q41" s="250"/>
      <c r="R41" s="4"/>
      <c r="T41" s="3"/>
      <c r="U41" s="3"/>
      <c r="V41" s="3"/>
      <c r="W41" s="3"/>
      <c r="X41" s="3"/>
      <c r="Y41" s="3"/>
      <c r="Z41" s="3"/>
      <c r="AA41" s="3"/>
      <c r="AB41" s="3"/>
      <c r="AC41" s="3"/>
      <c r="AD41" s="3"/>
      <c r="AE41" s="3"/>
      <c r="AF41" s="3"/>
      <c r="AG41" s="3"/>
      <c r="AH41" s="3"/>
    </row>
    <row r="42" spans="2:34" s="265" customFormat="1" hidden="1" outlineLevel="1" x14ac:dyDescent="0.25">
      <c r="B42" s="264"/>
      <c r="C42" s="37"/>
      <c r="D42" s="37"/>
      <c r="E42" s="39"/>
      <c r="F42" s="39"/>
      <c r="G42" s="39"/>
      <c r="I42" s="33"/>
      <c r="M42" s="250"/>
      <c r="N42" s="250"/>
      <c r="O42" s="250"/>
      <c r="P42" s="250"/>
      <c r="Q42" s="250"/>
      <c r="R42" s="4"/>
      <c r="T42" s="3"/>
      <c r="U42" s="3"/>
      <c r="V42" s="3"/>
      <c r="W42" s="3"/>
      <c r="X42" s="3"/>
      <c r="Y42" s="3"/>
      <c r="Z42" s="3"/>
      <c r="AA42" s="3"/>
      <c r="AB42" s="3"/>
      <c r="AC42" s="3"/>
      <c r="AD42" s="3"/>
      <c r="AE42" s="3"/>
      <c r="AF42" s="3"/>
      <c r="AG42" s="3"/>
      <c r="AH42" s="3"/>
    </row>
    <row r="43" spans="2:34" s="265" customFormat="1" hidden="1" outlineLevel="1" x14ac:dyDescent="0.25">
      <c r="B43" s="264"/>
      <c r="C43" s="37"/>
      <c r="D43" s="37"/>
      <c r="E43" s="39"/>
      <c r="F43" s="39"/>
      <c r="G43" s="39"/>
      <c r="I43" s="33"/>
      <c r="M43" s="250"/>
      <c r="N43" s="250"/>
      <c r="O43" s="250"/>
      <c r="P43" s="250"/>
      <c r="Q43" s="250"/>
      <c r="R43" s="4"/>
      <c r="T43" s="3"/>
      <c r="U43" s="3"/>
      <c r="V43" s="3"/>
      <c r="W43" s="3"/>
      <c r="X43" s="3"/>
      <c r="Y43" s="3"/>
      <c r="Z43" s="3"/>
      <c r="AA43" s="3"/>
      <c r="AB43" s="3"/>
      <c r="AC43" s="3"/>
      <c r="AD43" s="3"/>
      <c r="AE43" s="3"/>
      <c r="AF43" s="3"/>
      <c r="AG43" s="3"/>
      <c r="AH43" s="3"/>
    </row>
    <row r="44" spans="2:34" s="265" customFormat="1" hidden="1" outlineLevel="1" x14ac:dyDescent="0.25">
      <c r="B44" s="264"/>
      <c r="C44" s="37"/>
      <c r="D44" s="37"/>
      <c r="E44" s="39"/>
      <c r="F44" s="39"/>
      <c r="G44" s="39"/>
      <c r="I44" s="33"/>
      <c r="M44" s="250"/>
      <c r="N44" s="250"/>
      <c r="O44" s="250"/>
      <c r="P44" s="250"/>
      <c r="Q44" s="250"/>
      <c r="R44" s="4"/>
      <c r="T44" s="3"/>
      <c r="U44" s="3"/>
      <c r="V44" s="3"/>
      <c r="W44" s="3"/>
      <c r="X44" s="3"/>
      <c r="Y44" s="3"/>
      <c r="Z44" s="3"/>
      <c r="AA44" s="3"/>
      <c r="AB44" s="3"/>
      <c r="AC44" s="3"/>
      <c r="AD44" s="3"/>
      <c r="AE44" s="3"/>
      <c r="AF44" s="3"/>
      <c r="AG44" s="3"/>
      <c r="AH44" s="3"/>
    </row>
    <row r="45" spans="2:34" s="265" customFormat="1" hidden="1" outlineLevel="1" x14ac:dyDescent="0.25">
      <c r="B45" s="264"/>
      <c r="C45" s="37"/>
      <c r="D45" s="37"/>
      <c r="E45" s="39"/>
      <c r="F45" s="39"/>
      <c r="G45" s="39"/>
      <c r="I45" s="33"/>
      <c r="M45" s="250"/>
      <c r="N45" s="250"/>
      <c r="O45" s="250"/>
      <c r="P45" s="250"/>
      <c r="Q45" s="250"/>
      <c r="R45" s="4"/>
      <c r="T45" s="3"/>
      <c r="U45" s="3"/>
      <c r="V45" s="3"/>
      <c r="W45" s="3"/>
      <c r="X45" s="3"/>
      <c r="Y45" s="3"/>
      <c r="Z45" s="3"/>
      <c r="AA45" s="3"/>
      <c r="AB45" s="3"/>
      <c r="AC45" s="3"/>
      <c r="AD45" s="3"/>
      <c r="AE45" s="3"/>
      <c r="AF45" s="3"/>
      <c r="AG45" s="3"/>
      <c r="AH45" s="3"/>
    </row>
    <row r="46" spans="2:34" s="265" customFormat="1" hidden="1" outlineLevel="1" x14ac:dyDescent="0.25">
      <c r="B46" s="264"/>
      <c r="C46" s="37"/>
      <c r="D46" s="37"/>
      <c r="E46" s="39"/>
      <c r="F46" s="39"/>
      <c r="G46" s="39"/>
      <c r="I46" s="33"/>
      <c r="M46" s="250"/>
      <c r="N46" s="250"/>
      <c r="O46" s="250"/>
      <c r="P46" s="250"/>
      <c r="Q46" s="250"/>
      <c r="R46" s="4"/>
      <c r="T46" s="3"/>
      <c r="U46" s="3"/>
      <c r="V46" s="3"/>
      <c r="W46" s="3"/>
      <c r="X46" s="3"/>
      <c r="Y46" s="3"/>
      <c r="Z46" s="3"/>
      <c r="AA46" s="3"/>
      <c r="AB46" s="3"/>
      <c r="AC46" s="3"/>
      <c r="AD46" s="3"/>
      <c r="AE46" s="3"/>
      <c r="AF46" s="3"/>
      <c r="AG46" s="3"/>
      <c r="AH46" s="3"/>
    </row>
    <row r="47" spans="2:34" s="265" customFormat="1" hidden="1" outlineLevel="1" x14ac:dyDescent="0.25">
      <c r="B47" s="264"/>
      <c r="C47" s="37"/>
      <c r="D47" s="37"/>
      <c r="E47" s="39"/>
      <c r="F47" s="39"/>
      <c r="G47" s="39"/>
      <c r="I47" s="33"/>
      <c r="M47" s="250"/>
      <c r="N47" s="250"/>
      <c r="O47" s="250"/>
      <c r="P47" s="250"/>
      <c r="Q47" s="250"/>
      <c r="R47" s="4"/>
      <c r="T47" s="3"/>
      <c r="U47" s="3"/>
      <c r="V47" s="3"/>
      <c r="W47" s="3"/>
      <c r="X47" s="3"/>
      <c r="Y47" s="3"/>
      <c r="Z47" s="3"/>
      <c r="AA47" s="3"/>
      <c r="AB47" s="3"/>
      <c r="AC47" s="3"/>
      <c r="AD47" s="3"/>
      <c r="AE47" s="3"/>
      <c r="AF47" s="3"/>
      <c r="AG47" s="3"/>
      <c r="AH47" s="3"/>
    </row>
    <row r="48" spans="2:34" s="265" customFormat="1" hidden="1" outlineLevel="1" x14ac:dyDescent="0.25">
      <c r="B48" s="264"/>
      <c r="C48" s="1395" t="s">
        <v>352</v>
      </c>
      <c r="D48" s="1395"/>
      <c r="E48" s="39"/>
      <c r="F48" s="39"/>
      <c r="G48" s="39"/>
      <c r="I48" s="33"/>
      <c r="M48" s="250"/>
      <c r="N48" s="250"/>
      <c r="O48" s="250"/>
      <c r="P48" s="250"/>
      <c r="Q48" s="250"/>
      <c r="R48" s="4"/>
      <c r="T48" s="3"/>
      <c r="U48" s="3"/>
      <c r="V48" s="3"/>
      <c r="W48" s="3"/>
      <c r="X48" s="3"/>
      <c r="Y48" s="3"/>
      <c r="Z48" s="3"/>
      <c r="AA48" s="3"/>
      <c r="AB48" s="3"/>
      <c r="AC48" s="3"/>
      <c r="AD48" s="3"/>
      <c r="AE48" s="3"/>
      <c r="AF48" s="3"/>
      <c r="AG48" s="3"/>
      <c r="AH48" s="3"/>
    </row>
    <row r="49" spans="2:34" s="265" customFormat="1" hidden="1" outlineLevel="1" x14ac:dyDescent="0.25">
      <c r="B49" s="264"/>
      <c r="C49" s="37"/>
      <c r="D49" s="37"/>
      <c r="E49" s="39"/>
      <c r="F49" s="39"/>
      <c r="G49" s="39"/>
      <c r="I49" s="33"/>
      <c r="M49" s="250"/>
      <c r="N49" s="250"/>
      <c r="O49" s="250"/>
      <c r="P49" s="250"/>
      <c r="Q49" s="250"/>
      <c r="R49" s="4"/>
      <c r="T49" s="3"/>
      <c r="U49" s="3"/>
      <c r="V49" s="3"/>
      <c r="W49" s="3"/>
      <c r="X49" s="3"/>
      <c r="Y49" s="3"/>
      <c r="Z49" s="3"/>
      <c r="AA49" s="3"/>
      <c r="AB49" s="3"/>
      <c r="AC49" s="3"/>
      <c r="AD49" s="3"/>
      <c r="AE49" s="3"/>
      <c r="AF49" s="3"/>
      <c r="AG49" s="3"/>
      <c r="AH49" s="3"/>
    </row>
    <row r="50" spans="2:34" s="265" customFormat="1" hidden="1" outlineLevel="1" x14ac:dyDescent="0.25">
      <c r="B50" s="264"/>
      <c r="C50" s="37"/>
      <c r="D50" s="37"/>
      <c r="E50" s="39"/>
      <c r="F50" s="39"/>
      <c r="G50" s="39"/>
      <c r="I50" s="33"/>
      <c r="M50" s="250"/>
      <c r="N50" s="250"/>
      <c r="O50" s="250"/>
      <c r="P50" s="250"/>
      <c r="Q50" s="250"/>
      <c r="R50" s="4"/>
      <c r="T50" s="3"/>
      <c r="U50" s="3"/>
      <c r="V50" s="3"/>
      <c r="W50" s="3"/>
      <c r="X50" s="3"/>
      <c r="Y50" s="3"/>
      <c r="Z50" s="3"/>
      <c r="AA50" s="3"/>
      <c r="AB50" s="3"/>
      <c r="AC50" s="3"/>
      <c r="AD50" s="3"/>
      <c r="AE50" s="3"/>
      <c r="AF50" s="3"/>
      <c r="AG50" s="3"/>
      <c r="AH50" s="3"/>
    </row>
    <row r="51" spans="2:34" s="265" customFormat="1" hidden="1" outlineLevel="1" x14ac:dyDescent="0.25">
      <c r="B51" s="264"/>
      <c r="C51" s="37"/>
      <c r="D51" s="37"/>
      <c r="E51" s="39"/>
      <c r="F51" s="39"/>
      <c r="G51" s="39"/>
      <c r="I51" s="33"/>
      <c r="M51" s="250"/>
      <c r="N51" s="250"/>
      <c r="O51" s="250"/>
      <c r="P51" s="250"/>
      <c r="Q51" s="250"/>
      <c r="R51" s="4"/>
      <c r="T51" s="3"/>
      <c r="U51" s="3"/>
      <c r="V51" s="3"/>
      <c r="W51" s="3"/>
      <c r="X51" s="3"/>
      <c r="Y51" s="3"/>
      <c r="Z51" s="3"/>
      <c r="AA51" s="3"/>
      <c r="AB51" s="3"/>
      <c r="AC51" s="3"/>
      <c r="AD51" s="3"/>
      <c r="AE51" s="3"/>
      <c r="AF51" s="3"/>
      <c r="AG51" s="3"/>
      <c r="AH51" s="3"/>
    </row>
    <row r="52" spans="2:34" s="265" customFormat="1" hidden="1" outlineLevel="1" x14ac:dyDescent="0.25">
      <c r="B52" s="264"/>
      <c r="C52" s="42" t="s">
        <v>347</v>
      </c>
      <c r="D52" s="37"/>
      <c r="E52" s="42"/>
      <c r="F52" s="186">
        <f>D87</f>
        <v>80000</v>
      </c>
      <c r="G52" s="42" t="s">
        <v>85</v>
      </c>
      <c r="I52" s="33"/>
      <c r="M52" s="250"/>
      <c r="N52" s="250"/>
      <c r="O52" s="250"/>
      <c r="P52" s="250"/>
      <c r="Q52" s="250"/>
      <c r="R52" s="4"/>
      <c r="T52" s="3"/>
      <c r="U52" s="3"/>
      <c r="V52" s="3"/>
      <c r="W52" s="3"/>
      <c r="X52" s="3"/>
      <c r="Y52" s="3"/>
      <c r="Z52" s="3"/>
      <c r="AA52" s="3"/>
      <c r="AB52" s="3"/>
      <c r="AC52" s="3"/>
      <c r="AD52" s="3"/>
      <c r="AE52" s="3"/>
      <c r="AF52" s="3"/>
      <c r="AG52" s="3"/>
      <c r="AH52" s="3"/>
    </row>
    <row r="53" spans="2:34" s="265" customFormat="1" hidden="1" outlineLevel="1" x14ac:dyDescent="0.25">
      <c r="B53" s="264"/>
      <c r="C53" s="37"/>
      <c r="D53" s="37"/>
      <c r="E53" s="39"/>
      <c r="F53" s="39"/>
      <c r="G53" s="39"/>
      <c r="I53" s="33"/>
      <c r="M53" s="250"/>
      <c r="N53" s="250"/>
      <c r="O53" s="250"/>
      <c r="P53" s="250"/>
      <c r="Q53" s="250"/>
      <c r="R53" s="4"/>
      <c r="T53" s="3"/>
      <c r="U53" s="3"/>
      <c r="V53" s="3"/>
      <c r="W53" s="3"/>
      <c r="X53" s="3"/>
      <c r="Y53" s="3"/>
      <c r="Z53" s="3"/>
      <c r="AA53" s="3"/>
      <c r="AB53" s="3"/>
      <c r="AC53" s="3"/>
      <c r="AD53" s="3"/>
      <c r="AE53" s="3"/>
      <c r="AF53" s="3"/>
      <c r="AG53" s="3"/>
      <c r="AH53" s="3"/>
    </row>
    <row r="54" spans="2:34" s="265" customFormat="1" hidden="1" outlineLevel="1" x14ac:dyDescent="0.25">
      <c r="B54" s="264"/>
      <c r="C54" s="37"/>
      <c r="D54" s="37"/>
      <c r="E54" s="39"/>
      <c r="F54" s="39"/>
      <c r="G54" s="39"/>
      <c r="I54" s="33"/>
      <c r="M54" s="250"/>
      <c r="N54" s="250"/>
      <c r="O54" s="250"/>
      <c r="P54" s="250"/>
      <c r="Q54" s="250"/>
      <c r="R54" s="4"/>
      <c r="T54" s="3"/>
      <c r="U54" s="3"/>
      <c r="V54" s="3"/>
      <c r="W54" s="3"/>
      <c r="X54" s="3"/>
      <c r="Y54" s="3"/>
      <c r="Z54" s="3"/>
      <c r="AA54" s="3"/>
      <c r="AB54" s="3"/>
      <c r="AC54" s="3"/>
      <c r="AD54" s="3"/>
      <c r="AE54" s="3"/>
      <c r="AF54" s="3"/>
      <c r="AG54" s="3"/>
      <c r="AH54" s="3"/>
    </row>
    <row r="55" spans="2:34" s="265" customFormat="1" hidden="1" outlineLevel="1" x14ac:dyDescent="0.25">
      <c r="B55" s="264"/>
      <c r="C55" s="1395" t="s">
        <v>60</v>
      </c>
      <c r="D55" s="1395"/>
      <c r="E55" s="39"/>
      <c r="F55" s="39"/>
      <c r="G55" s="39"/>
      <c r="I55" s="33"/>
      <c r="M55" s="250"/>
      <c r="N55" s="250"/>
      <c r="O55" s="250"/>
      <c r="P55" s="250"/>
      <c r="Q55" s="250"/>
      <c r="R55" s="4"/>
      <c r="T55" s="3"/>
      <c r="U55" s="3"/>
      <c r="V55" s="3"/>
      <c r="W55" s="3"/>
      <c r="X55" s="3"/>
      <c r="Y55" s="3"/>
      <c r="Z55" s="3"/>
      <c r="AA55" s="3"/>
      <c r="AB55" s="3"/>
      <c r="AC55" s="3"/>
      <c r="AD55" s="3"/>
      <c r="AE55" s="3"/>
      <c r="AF55" s="3"/>
      <c r="AG55" s="3"/>
      <c r="AH55" s="3"/>
    </row>
    <row r="56" spans="2:34" s="265" customFormat="1" hidden="1" outlineLevel="1" x14ac:dyDescent="0.25">
      <c r="B56" s="264"/>
      <c r="C56" s="37"/>
      <c r="D56" s="37"/>
      <c r="E56" s="39"/>
      <c r="F56" s="39"/>
      <c r="G56" s="39"/>
      <c r="I56" s="33"/>
      <c r="M56" s="250"/>
      <c r="N56" s="250"/>
      <c r="O56" s="250"/>
      <c r="P56" s="250"/>
      <c r="Q56" s="250"/>
      <c r="R56" s="4"/>
      <c r="T56" s="3"/>
      <c r="U56" s="3"/>
      <c r="V56" s="3"/>
      <c r="W56" s="3"/>
      <c r="X56" s="3"/>
      <c r="Y56" s="3"/>
      <c r="Z56" s="3"/>
      <c r="AA56" s="3"/>
      <c r="AB56" s="3"/>
      <c r="AC56" s="3"/>
      <c r="AD56" s="3"/>
      <c r="AE56" s="3"/>
      <c r="AF56" s="3"/>
      <c r="AG56" s="3"/>
      <c r="AH56" s="3"/>
    </row>
    <row r="57" spans="2:34" s="265" customFormat="1" hidden="1" outlineLevel="1" x14ac:dyDescent="0.25">
      <c r="B57" s="264"/>
      <c r="C57" s="37" t="s">
        <v>316</v>
      </c>
      <c r="D57" s="37"/>
      <c r="E57" s="39"/>
      <c r="F57" s="187">
        <f>D144</f>
        <v>0</v>
      </c>
      <c r="G57" s="42" t="s">
        <v>62</v>
      </c>
      <c r="I57" s="33"/>
      <c r="M57" s="250"/>
      <c r="N57" s="250"/>
      <c r="O57" s="250"/>
      <c r="P57" s="250"/>
      <c r="Q57" s="250"/>
      <c r="R57" s="4"/>
      <c r="T57" s="3"/>
      <c r="U57" s="3"/>
      <c r="V57" s="3"/>
      <c r="W57" s="3"/>
      <c r="X57" s="3"/>
      <c r="Y57" s="3"/>
      <c r="Z57" s="3"/>
      <c r="AA57" s="3"/>
      <c r="AB57" s="3"/>
      <c r="AC57" s="3"/>
      <c r="AD57" s="3"/>
      <c r="AE57" s="3"/>
      <c r="AF57" s="3"/>
      <c r="AG57" s="3"/>
      <c r="AH57" s="3"/>
    </row>
    <row r="58" spans="2:34" s="265" customFormat="1" hidden="1" outlineLevel="1" x14ac:dyDescent="0.25">
      <c r="B58" s="264"/>
      <c r="C58" s="37"/>
      <c r="D58" s="37"/>
      <c r="E58" s="39"/>
      <c r="F58" s="39"/>
      <c r="G58" s="39"/>
      <c r="I58" s="33"/>
      <c r="M58" s="250"/>
      <c r="N58" s="250"/>
      <c r="O58" s="250"/>
      <c r="P58" s="250"/>
      <c r="Q58" s="250"/>
      <c r="R58" s="4"/>
      <c r="T58" s="3"/>
      <c r="U58" s="3"/>
      <c r="V58" s="3"/>
      <c r="W58" s="3"/>
      <c r="X58" s="3"/>
      <c r="Y58" s="3"/>
      <c r="Z58" s="3"/>
      <c r="AA58" s="3"/>
      <c r="AB58" s="3"/>
      <c r="AC58" s="3"/>
      <c r="AD58" s="3"/>
      <c r="AE58" s="3"/>
      <c r="AF58" s="3"/>
      <c r="AG58" s="3"/>
      <c r="AH58" s="3"/>
    </row>
    <row r="59" spans="2:34" s="265" customFormat="1" hidden="1" outlineLevel="1" x14ac:dyDescent="0.25">
      <c r="B59" s="264"/>
      <c r="C59" s="42" t="s">
        <v>61</v>
      </c>
      <c r="D59" s="37"/>
      <c r="E59" s="42"/>
      <c r="F59" s="43">
        <f>D101</f>
        <v>13300</v>
      </c>
      <c r="G59" s="42" t="s">
        <v>62</v>
      </c>
      <c r="I59" s="33"/>
      <c r="M59" s="250"/>
      <c r="N59" s="250"/>
      <c r="O59" s="250"/>
      <c r="P59" s="250"/>
      <c r="Q59" s="250"/>
      <c r="R59" s="4"/>
      <c r="T59" s="3"/>
      <c r="U59" s="3"/>
      <c r="V59" s="3"/>
      <c r="W59" s="3"/>
      <c r="X59" s="3"/>
      <c r="Y59" s="3"/>
      <c r="Z59" s="3"/>
      <c r="AA59" s="3"/>
      <c r="AB59" s="3"/>
      <c r="AC59" s="3"/>
      <c r="AD59" s="3"/>
      <c r="AE59" s="3"/>
      <c r="AF59" s="3"/>
      <c r="AG59" s="3"/>
      <c r="AH59" s="3"/>
    </row>
    <row r="60" spans="2:34" s="265" customFormat="1" hidden="1" outlineLevel="1" x14ac:dyDescent="0.25">
      <c r="B60" s="264"/>
      <c r="C60" s="37"/>
      <c r="D60" s="37"/>
      <c r="E60" s="39"/>
      <c r="F60" s="39"/>
      <c r="G60" s="39"/>
      <c r="I60" s="33"/>
      <c r="M60" s="250"/>
      <c r="N60" s="250"/>
      <c r="O60" s="250"/>
      <c r="P60" s="250"/>
      <c r="Q60" s="250"/>
      <c r="R60" s="4"/>
      <c r="T60" s="3"/>
      <c r="U60" s="3"/>
      <c r="V60" s="3"/>
      <c r="W60" s="3"/>
      <c r="X60" s="3"/>
      <c r="Y60" s="3"/>
      <c r="Z60" s="3"/>
      <c r="AA60" s="3"/>
      <c r="AB60" s="3"/>
      <c r="AC60" s="3"/>
      <c r="AD60" s="3"/>
      <c r="AE60" s="3"/>
      <c r="AF60" s="3"/>
      <c r="AG60" s="3"/>
      <c r="AH60" s="3"/>
    </row>
    <row r="61" spans="2:34" s="265" customFormat="1" hidden="1" outlineLevel="1" x14ac:dyDescent="0.25">
      <c r="B61" s="264"/>
      <c r="C61" s="42" t="s">
        <v>61</v>
      </c>
      <c r="D61" s="37"/>
      <c r="E61" s="42"/>
      <c r="F61" s="43">
        <f>F101</f>
        <v>11305</v>
      </c>
      <c r="G61" s="42" t="s">
        <v>70</v>
      </c>
      <c r="I61" s="33"/>
      <c r="M61" s="250"/>
      <c r="N61" s="250"/>
      <c r="O61" s="250"/>
      <c r="P61" s="250"/>
      <c r="Q61" s="250"/>
      <c r="R61" s="4"/>
      <c r="T61" s="3"/>
      <c r="U61" s="3"/>
      <c r="V61" s="3"/>
      <c r="W61" s="3"/>
      <c r="X61" s="3"/>
      <c r="Y61" s="3"/>
      <c r="Z61" s="3"/>
      <c r="AA61" s="3"/>
      <c r="AB61" s="3"/>
      <c r="AC61" s="3"/>
      <c r="AD61" s="3"/>
      <c r="AE61" s="3"/>
      <c r="AF61" s="3"/>
      <c r="AG61" s="3"/>
      <c r="AH61" s="3"/>
    </row>
    <row r="62" spans="2:34" s="265" customFormat="1" hidden="1" outlineLevel="1" x14ac:dyDescent="0.25">
      <c r="B62" s="264"/>
      <c r="C62" s="37"/>
      <c r="D62" s="37"/>
      <c r="E62" s="39"/>
      <c r="F62" s="39"/>
      <c r="G62" s="39"/>
      <c r="I62" s="33"/>
      <c r="M62" s="250"/>
      <c r="N62" s="250"/>
      <c r="O62" s="250"/>
      <c r="P62" s="250"/>
      <c r="Q62" s="250"/>
      <c r="R62" s="4"/>
      <c r="T62" s="3"/>
      <c r="U62" s="3"/>
      <c r="V62" s="3"/>
      <c r="W62" s="3"/>
      <c r="X62" s="3"/>
      <c r="Y62" s="3"/>
      <c r="Z62" s="3"/>
      <c r="AA62" s="3"/>
      <c r="AB62" s="3"/>
      <c r="AC62" s="3"/>
      <c r="AD62" s="3"/>
      <c r="AE62" s="3"/>
      <c r="AF62" s="3"/>
      <c r="AG62" s="3"/>
      <c r="AH62" s="3"/>
    </row>
    <row r="63" spans="2:34" s="265" customFormat="1" hidden="1" outlineLevel="1" x14ac:dyDescent="0.25">
      <c r="B63" s="264"/>
      <c r="C63" s="37"/>
      <c r="D63" s="37"/>
      <c r="E63" s="39"/>
      <c r="F63" s="39"/>
      <c r="G63" s="39"/>
      <c r="I63" s="33"/>
      <c r="M63" s="250"/>
      <c r="N63" s="250"/>
      <c r="O63" s="250"/>
      <c r="P63" s="250"/>
      <c r="Q63" s="250"/>
      <c r="R63" s="4"/>
      <c r="T63" s="3"/>
      <c r="U63" s="3"/>
      <c r="V63" s="3"/>
      <c r="W63" s="3"/>
      <c r="X63" s="3"/>
      <c r="Y63" s="3"/>
      <c r="Z63" s="3"/>
      <c r="AA63" s="3"/>
      <c r="AB63" s="3"/>
      <c r="AC63" s="3"/>
      <c r="AD63" s="3"/>
      <c r="AE63" s="3"/>
      <c r="AF63" s="3"/>
      <c r="AG63" s="3"/>
      <c r="AH63" s="3"/>
    </row>
    <row r="64" spans="2:34" s="265" customFormat="1" hidden="1" outlineLevel="1" x14ac:dyDescent="0.25">
      <c r="B64" s="264"/>
      <c r="C64" s="37"/>
      <c r="D64" s="37"/>
      <c r="E64" s="39"/>
      <c r="F64" s="39"/>
      <c r="G64" s="39"/>
      <c r="I64" s="33"/>
      <c r="M64" s="250"/>
      <c r="N64" s="250"/>
      <c r="O64" s="250"/>
      <c r="P64" s="250"/>
      <c r="Q64" s="250"/>
      <c r="R64" s="4"/>
      <c r="T64" s="3"/>
      <c r="U64" s="3"/>
      <c r="V64" s="3"/>
      <c r="W64" s="3"/>
      <c r="X64" s="3"/>
      <c r="Y64" s="3"/>
      <c r="Z64" s="3"/>
      <c r="AA64" s="3"/>
      <c r="AB64" s="3"/>
      <c r="AC64" s="3"/>
      <c r="AD64" s="3"/>
      <c r="AE64" s="3"/>
      <c r="AF64" s="3"/>
      <c r="AG64" s="3"/>
      <c r="AH64" s="3"/>
    </row>
    <row r="65" spans="2:34" s="265" customFormat="1" hidden="1" outlineLevel="1" x14ac:dyDescent="0.25">
      <c r="B65" s="264"/>
      <c r="C65" s="37"/>
      <c r="D65" s="37"/>
      <c r="E65" s="39"/>
      <c r="F65" s="39"/>
      <c r="G65" s="39"/>
      <c r="I65" s="33"/>
      <c r="M65" s="250"/>
      <c r="N65" s="250"/>
      <c r="O65" s="250"/>
      <c r="P65" s="250"/>
      <c r="Q65" s="250"/>
      <c r="R65" s="4"/>
      <c r="T65" s="3"/>
      <c r="U65" s="3"/>
      <c r="V65" s="3"/>
      <c r="W65" s="3"/>
      <c r="X65" s="3"/>
      <c r="Y65" s="3"/>
      <c r="Z65" s="3"/>
      <c r="AA65" s="3"/>
      <c r="AB65" s="3"/>
      <c r="AC65" s="3"/>
      <c r="AD65" s="3"/>
      <c r="AE65" s="3"/>
      <c r="AF65" s="3"/>
      <c r="AG65" s="3"/>
      <c r="AH65" s="3"/>
    </row>
    <row r="66" spans="2:34" s="265" customFormat="1" hidden="1" outlineLevel="1" x14ac:dyDescent="0.25">
      <c r="B66" s="264"/>
      <c r="C66" s="37"/>
      <c r="D66" s="37"/>
      <c r="E66" s="39"/>
      <c r="F66" s="39"/>
      <c r="G66" s="39"/>
      <c r="I66" s="33"/>
      <c r="M66" s="250"/>
      <c r="N66" s="250"/>
      <c r="O66" s="250"/>
      <c r="P66" s="250"/>
      <c r="Q66" s="250"/>
      <c r="R66" s="4"/>
      <c r="T66" s="3"/>
      <c r="U66" s="3"/>
      <c r="V66" s="3"/>
      <c r="W66" s="3"/>
      <c r="X66" s="3"/>
      <c r="Y66" s="3"/>
      <c r="Z66" s="3"/>
      <c r="AA66" s="3"/>
      <c r="AB66" s="3"/>
      <c r="AC66" s="3"/>
      <c r="AD66" s="3"/>
      <c r="AE66" s="3"/>
      <c r="AF66" s="3"/>
      <c r="AG66" s="3"/>
      <c r="AH66" s="3"/>
    </row>
    <row r="67" spans="2:34" s="265" customFormat="1" hidden="1" outlineLevel="1" x14ac:dyDescent="0.25">
      <c r="B67" s="264"/>
      <c r="C67" s="37"/>
      <c r="D67" s="37"/>
      <c r="E67" s="39"/>
      <c r="F67" s="39"/>
      <c r="G67" s="39"/>
      <c r="I67" s="33"/>
      <c r="M67" s="250"/>
      <c r="N67" s="250"/>
      <c r="O67" s="250"/>
      <c r="P67" s="250"/>
      <c r="Q67" s="250"/>
      <c r="R67" s="4"/>
      <c r="T67" s="3"/>
      <c r="U67" s="3"/>
      <c r="V67" s="3"/>
      <c r="W67" s="3"/>
      <c r="X67" s="3"/>
      <c r="Y67" s="3"/>
      <c r="Z67" s="3"/>
      <c r="AA67" s="3"/>
      <c r="AB67" s="3"/>
      <c r="AC67" s="3"/>
      <c r="AD67" s="3"/>
      <c r="AE67" s="3"/>
      <c r="AF67" s="3"/>
      <c r="AG67" s="3"/>
      <c r="AH67" s="3"/>
    </row>
    <row r="68" spans="2:34" s="265" customFormat="1" hidden="1" outlineLevel="1" x14ac:dyDescent="0.25">
      <c r="B68" s="264"/>
      <c r="C68" s="37"/>
      <c r="D68" s="37"/>
      <c r="E68" s="39"/>
      <c r="F68" s="39"/>
      <c r="G68" s="39"/>
      <c r="I68" s="33"/>
      <c r="M68" s="250"/>
      <c r="N68" s="250"/>
      <c r="O68" s="250"/>
      <c r="P68" s="250"/>
      <c r="Q68" s="250"/>
      <c r="R68" s="4"/>
      <c r="T68" s="3"/>
      <c r="U68" s="3"/>
      <c r="V68" s="3"/>
      <c r="W68" s="3"/>
      <c r="X68" s="3"/>
      <c r="Y68" s="3"/>
      <c r="Z68" s="3"/>
      <c r="AA68" s="3"/>
      <c r="AB68" s="3"/>
      <c r="AC68" s="3"/>
      <c r="AD68" s="3"/>
      <c r="AE68" s="3"/>
      <c r="AF68" s="3"/>
      <c r="AG68" s="3"/>
      <c r="AH68" s="3"/>
    </row>
    <row r="69" spans="2:34" s="265" customFormat="1" hidden="1" outlineLevel="1" x14ac:dyDescent="0.25">
      <c r="B69" s="264"/>
      <c r="C69" s="37"/>
      <c r="D69" s="37"/>
      <c r="E69" s="39"/>
      <c r="F69" s="39"/>
      <c r="G69" s="39"/>
      <c r="I69" s="33"/>
      <c r="M69" s="250"/>
      <c r="N69" s="250"/>
      <c r="O69" s="250"/>
      <c r="P69" s="250"/>
      <c r="Q69" s="250"/>
      <c r="R69" s="4"/>
      <c r="T69" s="3"/>
      <c r="U69" s="3"/>
      <c r="V69" s="3"/>
      <c r="W69" s="3"/>
      <c r="X69" s="3"/>
      <c r="Y69" s="3"/>
      <c r="Z69" s="3"/>
      <c r="AA69" s="3"/>
      <c r="AB69" s="3"/>
      <c r="AC69" s="3"/>
      <c r="AD69" s="3"/>
      <c r="AE69" s="3"/>
      <c r="AF69" s="3"/>
      <c r="AG69" s="3"/>
      <c r="AH69" s="3"/>
    </row>
    <row r="70" spans="2:34" s="265" customFormat="1" hidden="1" outlineLevel="1" x14ac:dyDescent="0.25">
      <c r="B70" s="264"/>
      <c r="C70" s="37"/>
      <c r="D70" s="37"/>
      <c r="E70" s="39"/>
      <c r="F70" s="39"/>
      <c r="G70" s="39"/>
      <c r="I70" s="33"/>
      <c r="M70" s="250"/>
      <c r="N70" s="250"/>
      <c r="O70" s="250"/>
      <c r="P70" s="250"/>
      <c r="Q70" s="250"/>
      <c r="R70" s="4"/>
      <c r="T70" s="3"/>
      <c r="U70" s="3"/>
      <c r="V70" s="3"/>
      <c r="W70" s="3"/>
      <c r="X70" s="3"/>
      <c r="Y70" s="3"/>
      <c r="Z70" s="3"/>
      <c r="AA70" s="3"/>
      <c r="AB70" s="3"/>
      <c r="AC70" s="3"/>
      <c r="AD70" s="3"/>
      <c r="AE70" s="3"/>
      <c r="AF70" s="3"/>
      <c r="AG70" s="3"/>
      <c r="AH70" s="3"/>
    </row>
    <row r="71" spans="2:34" s="265" customFormat="1" hidden="1" outlineLevel="1" x14ac:dyDescent="0.25">
      <c r="B71" s="264"/>
      <c r="C71" s="37"/>
      <c r="D71" s="37"/>
      <c r="E71" s="39"/>
      <c r="F71" s="39"/>
      <c r="G71" s="39"/>
      <c r="I71" s="33"/>
      <c r="M71" s="250"/>
      <c r="N71" s="250"/>
      <c r="O71" s="250"/>
      <c r="P71" s="250"/>
      <c r="Q71" s="250"/>
      <c r="R71" s="4"/>
      <c r="T71" s="3"/>
      <c r="U71" s="3"/>
      <c r="V71" s="3"/>
      <c r="W71" s="3"/>
      <c r="X71" s="3"/>
      <c r="Y71" s="3"/>
      <c r="Z71" s="3"/>
      <c r="AA71" s="3"/>
      <c r="AB71" s="3"/>
      <c r="AC71" s="3"/>
      <c r="AD71" s="3"/>
      <c r="AE71" s="3"/>
      <c r="AF71" s="3"/>
      <c r="AG71" s="3"/>
      <c r="AH71" s="3"/>
    </row>
    <row r="72" spans="2:34" s="265" customFormat="1" hidden="1" outlineLevel="1" x14ac:dyDescent="0.25">
      <c r="B72" s="264"/>
      <c r="C72" s="37"/>
      <c r="D72" s="37"/>
      <c r="E72" s="39"/>
      <c r="F72" s="39"/>
      <c r="G72" s="39"/>
      <c r="I72" s="33"/>
      <c r="M72" s="250"/>
      <c r="N72" s="250"/>
      <c r="O72" s="250"/>
      <c r="P72" s="250"/>
      <c r="Q72" s="250"/>
      <c r="R72" s="4"/>
      <c r="T72" s="3"/>
      <c r="U72" s="3"/>
      <c r="V72" s="3"/>
      <c r="W72" s="3"/>
      <c r="X72" s="3"/>
      <c r="Y72" s="3"/>
      <c r="Z72" s="3"/>
      <c r="AA72" s="3"/>
      <c r="AB72" s="3"/>
      <c r="AC72" s="3"/>
      <c r="AD72" s="3"/>
      <c r="AE72" s="3"/>
      <c r="AF72" s="3"/>
      <c r="AG72" s="3"/>
      <c r="AH72" s="3"/>
    </row>
    <row r="73" spans="2:34" hidden="1" outlineLevel="1" x14ac:dyDescent="0.25">
      <c r="B73" s="264"/>
      <c r="C73" s="37"/>
      <c r="D73" s="37"/>
      <c r="E73" s="39"/>
      <c r="F73" s="39"/>
      <c r="G73" s="39"/>
      <c r="I73" s="33"/>
    </row>
    <row r="74" spans="2:34" hidden="1" outlineLevel="1" x14ac:dyDescent="0.25">
      <c r="B74" s="264"/>
      <c r="C74" s="37"/>
      <c r="D74" s="37"/>
      <c r="E74" s="39"/>
      <c r="F74" s="39"/>
      <c r="G74" s="39"/>
      <c r="I74" s="33"/>
    </row>
    <row r="75" spans="2:34" hidden="1" outlineLevel="1" x14ac:dyDescent="0.25">
      <c r="B75" s="264"/>
      <c r="C75" s="37"/>
      <c r="D75" s="37"/>
      <c r="E75" s="39"/>
      <c r="F75" s="39"/>
      <c r="G75" s="39"/>
      <c r="I75" s="33"/>
    </row>
    <row r="76" spans="2:34" hidden="1" outlineLevel="1" x14ac:dyDescent="0.25">
      <c r="B76" s="264"/>
      <c r="E76" s="250"/>
      <c r="F76" s="250"/>
      <c r="G76" s="250"/>
      <c r="I76" s="33"/>
    </row>
    <row r="77" spans="2:34" hidden="1" outlineLevel="1" x14ac:dyDescent="0.25">
      <c r="B77" s="264"/>
      <c r="E77" s="250"/>
      <c r="F77" s="250"/>
      <c r="G77" s="250"/>
      <c r="I77" s="33"/>
    </row>
    <row r="78" spans="2:34" hidden="1" outlineLevel="1" x14ac:dyDescent="0.25">
      <c r="B78" s="264"/>
      <c r="I78" s="33"/>
    </row>
    <row r="79" spans="2:34" hidden="1" outlineLevel="1" x14ac:dyDescent="0.25">
      <c r="B79" s="264"/>
      <c r="I79" s="33"/>
    </row>
    <row r="80" spans="2:34" collapsed="1" x14ac:dyDescent="0.25">
      <c r="B80" s="109"/>
      <c r="C80" s="110"/>
      <c r="D80" s="110"/>
      <c r="E80" s="151"/>
      <c r="F80" s="151"/>
      <c r="G80" s="151"/>
      <c r="H80" s="151"/>
      <c r="I80" s="146"/>
    </row>
    <row r="81" spans="2:33" ht="50.1" customHeight="1" x14ac:dyDescent="0.25">
      <c r="B81" s="188" t="s">
        <v>307</v>
      </c>
      <c r="C81" s="189"/>
      <c r="D81" s="189"/>
      <c r="E81" s="189"/>
      <c r="F81" s="189"/>
      <c r="G81" s="189"/>
      <c r="H81" s="189"/>
      <c r="I81" s="190"/>
    </row>
    <row r="82" spans="2:33" ht="18" outlineLevel="1" x14ac:dyDescent="0.35">
      <c r="B82" s="44" t="s">
        <v>304</v>
      </c>
      <c r="C82" s="7" t="s">
        <v>69</v>
      </c>
      <c r="D82" s="7"/>
      <c r="E82" s="7"/>
      <c r="F82" s="7"/>
      <c r="G82" s="7"/>
      <c r="H82" s="7"/>
      <c r="I82" s="46"/>
      <c r="J82" s="7"/>
      <c r="K82" s="7"/>
      <c r="L82" s="7"/>
      <c r="M82" s="7"/>
      <c r="N82" s="7"/>
      <c r="O82" s="7"/>
      <c r="P82" s="7"/>
      <c r="Q82" s="7"/>
      <c r="R82" s="7"/>
      <c r="S82" s="7"/>
      <c r="T82" s="7"/>
      <c r="U82" s="7"/>
      <c r="V82" s="7"/>
      <c r="W82" s="7"/>
      <c r="X82" s="7"/>
      <c r="Y82" s="7"/>
      <c r="Z82" s="7"/>
      <c r="AA82" s="7"/>
      <c r="AB82" s="7"/>
      <c r="AC82" s="7"/>
      <c r="AD82" s="7"/>
      <c r="AE82" s="7"/>
      <c r="AF82" s="7"/>
    </row>
    <row r="83" spans="2:33" outlineLevel="1" x14ac:dyDescent="0.25">
      <c r="B83" s="264"/>
      <c r="I83" s="33"/>
      <c r="M83" s="265"/>
      <c r="N83" s="265"/>
      <c r="O83" s="265"/>
      <c r="P83" s="265"/>
      <c r="Q83" s="265"/>
      <c r="R83" s="265"/>
      <c r="T83" s="265"/>
      <c r="U83" s="265"/>
      <c r="V83" s="265"/>
      <c r="W83" s="265"/>
      <c r="X83" s="265"/>
      <c r="Y83" s="265"/>
      <c r="Z83" s="265"/>
      <c r="AA83" s="265"/>
      <c r="AB83" s="265"/>
      <c r="AC83" s="265"/>
      <c r="AD83" s="265"/>
      <c r="AE83" s="265"/>
      <c r="AF83" s="265"/>
      <c r="AG83" s="265"/>
    </row>
    <row r="84" spans="2:33" outlineLevel="1" x14ac:dyDescent="0.25">
      <c r="B84" s="264"/>
      <c r="C84" s="265" t="s">
        <v>61</v>
      </c>
      <c r="D84" s="47">
        <f>F109</f>
        <v>11305</v>
      </c>
      <c r="E84" s="265" t="s">
        <v>70</v>
      </c>
      <c r="F84" s="20" t="s">
        <v>427</v>
      </c>
      <c r="I84" s="33"/>
      <c r="M84" s="265"/>
      <c r="N84" s="265"/>
      <c r="O84" s="265"/>
      <c r="P84" s="265"/>
      <c r="Q84" s="265"/>
      <c r="R84" s="265"/>
      <c r="T84" s="265"/>
      <c r="U84" s="265"/>
      <c r="V84" s="265"/>
      <c r="W84" s="265"/>
      <c r="X84" s="265"/>
      <c r="Y84" s="265"/>
      <c r="Z84" s="265"/>
      <c r="AA84" s="265"/>
      <c r="AB84" s="265"/>
      <c r="AC84" s="265"/>
      <c r="AD84" s="265"/>
      <c r="AE84" s="265"/>
      <c r="AF84" s="265"/>
      <c r="AG84" s="265"/>
    </row>
    <row r="85" spans="2:33" ht="15.6" outlineLevel="1" x14ac:dyDescent="0.3">
      <c r="B85" s="264"/>
      <c r="C85" s="265" t="s">
        <v>71</v>
      </c>
      <c r="D85" s="265">
        <v>0.06</v>
      </c>
      <c r="E85" s="48"/>
      <c r="I85" s="33"/>
      <c r="M85" s="265"/>
      <c r="N85" s="265"/>
      <c r="O85" s="265"/>
      <c r="P85" s="265"/>
      <c r="Q85" s="265"/>
      <c r="R85" s="265"/>
      <c r="T85" s="265"/>
      <c r="U85" s="265"/>
      <c r="V85" s="265"/>
      <c r="W85" s="265"/>
      <c r="X85" s="265"/>
      <c r="Y85" s="265"/>
      <c r="Z85" s="265"/>
      <c r="AA85" s="265"/>
      <c r="AB85" s="265"/>
      <c r="AC85" s="265"/>
      <c r="AD85" s="265"/>
      <c r="AE85" s="265"/>
      <c r="AF85" s="265"/>
      <c r="AG85" s="265"/>
    </row>
    <row r="86" spans="2:33" ht="14.4" outlineLevel="1" x14ac:dyDescent="0.3">
      <c r="B86" s="264"/>
      <c r="C86" s="265" t="s">
        <v>72</v>
      </c>
      <c r="D86" s="265">
        <v>15</v>
      </c>
      <c r="E86" s="265" t="s">
        <v>73</v>
      </c>
      <c r="F86" s="8" t="s">
        <v>74</v>
      </c>
      <c r="I86" s="33"/>
      <c r="M86" s="265"/>
      <c r="N86" s="265"/>
      <c r="O86" s="265"/>
      <c r="P86" s="265"/>
      <c r="Q86" s="265"/>
      <c r="R86" s="265"/>
      <c r="T86" s="265"/>
      <c r="U86" s="265"/>
      <c r="V86" s="265"/>
      <c r="W86" s="265"/>
      <c r="X86" s="265"/>
      <c r="Y86" s="265"/>
      <c r="Z86" s="265"/>
      <c r="AA86" s="265"/>
      <c r="AB86" s="265"/>
      <c r="AC86" s="265"/>
      <c r="AD86" s="265"/>
      <c r="AE86" s="265"/>
      <c r="AF86" s="265"/>
      <c r="AG86" s="265"/>
    </row>
    <row r="87" spans="2:33" outlineLevel="1" x14ac:dyDescent="0.25">
      <c r="B87" s="264"/>
      <c r="C87" s="265" t="s">
        <v>75</v>
      </c>
      <c r="D87" s="47">
        <v>80000</v>
      </c>
      <c r="E87" s="265" t="s">
        <v>76</v>
      </c>
      <c r="I87" s="33"/>
      <c r="M87" s="265"/>
      <c r="N87" s="265"/>
      <c r="O87" s="265"/>
      <c r="P87" s="265"/>
      <c r="Q87" s="265"/>
      <c r="R87" s="265"/>
      <c r="T87" s="265"/>
      <c r="U87" s="265"/>
      <c r="V87" s="265"/>
      <c r="W87" s="265"/>
      <c r="X87" s="265"/>
      <c r="Y87" s="265"/>
      <c r="Z87" s="265"/>
      <c r="AA87" s="265"/>
      <c r="AB87" s="265"/>
      <c r="AC87" s="265"/>
      <c r="AD87" s="265"/>
      <c r="AE87" s="265"/>
      <c r="AF87" s="265"/>
      <c r="AG87" s="265"/>
    </row>
    <row r="88" spans="2:33" outlineLevel="1" x14ac:dyDescent="0.25">
      <c r="B88" s="264"/>
      <c r="I88" s="33"/>
      <c r="M88" s="265"/>
      <c r="N88" s="265"/>
      <c r="O88" s="265"/>
      <c r="P88" s="265"/>
      <c r="Q88" s="265"/>
      <c r="R88" s="265"/>
      <c r="T88" s="265"/>
      <c r="U88" s="265"/>
      <c r="V88" s="265"/>
      <c r="W88" s="265"/>
      <c r="X88" s="265"/>
      <c r="Y88" s="265"/>
      <c r="Z88" s="265"/>
      <c r="AA88" s="265"/>
      <c r="AB88" s="265"/>
      <c r="AC88" s="265"/>
      <c r="AD88" s="265"/>
      <c r="AE88" s="265"/>
      <c r="AF88" s="265"/>
      <c r="AG88" s="265"/>
    </row>
    <row r="89" spans="2:33" outlineLevel="1" x14ac:dyDescent="0.25">
      <c r="B89" s="264"/>
      <c r="C89" s="265" t="s">
        <v>77</v>
      </c>
      <c r="D89" s="47">
        <f>(D84*(1-POWER(1+D85,-D86)))/D85-D87</f>
        <v>29796.974806411934</v>
      </c>
      <c r="E89" s="265" t="s">
        <v>76</v>
      </c>
      <c r="I89" s="33"/>
      <c r="M89" s="265"/>
      <c r="N89" s="265"/>
      <c r="O89" s="265"/>
      <c r="P89" s="265"/>
      <c r="Q89" s="265"/>
      <c r="R89" s="265"/>
      <c r="T89" s="265"/>
      <c r="U89" s="265"/>
      <c r="V89" s="265"/>
      <c r="W89" s="265"/>
      <c r="X89" s="265"/>
      <c r="Y89" s="265"/>
      <c r="Z89" s="265"/>
      <c r="AA89" s="265"/>
      <c r="AB89" s="265"/>
      <c r="AC89" s="265"/>
      <c r="AD89" s="265"/>
      <c r="AE89" s="265"/>
      <c r="AF89" s="265"/>
      <c r="AG89" s="265"/>
    </row>
    <row r="90" spans="2:33" outlineLevel="1" x14ac:dyDescent="0.25">
      <c r="B90" s="264"/>
      <c r="I90" s="33"/>
      <c r="M90" s="265"/>
      <c r="N90" s="265"/>
      <c r="O90" s="265"/>
      <c r="P90" s="265"/>
      <c r="Q90" s="265"/>
      <c r="R90" s="265"/>
      <c r="T90" s="265"/>
      <c r="U90" s="265"/>
      <c r="V90" s="265"/>
      <c r="W90" s="265"/>
      <c r="X90" s="265"/>
      <c r="Y90" s="265"/>
      <c r="Z90" s="265"/>
      <c r="AA90" s="265"/>
      <c r="AB90" s="265"/>
      <c r="AC90" s="265"/>
      <c r="AD90" s="265"/>
      <c r="AE90" s="265"/>
      <c r="AF90" s="265"/>
      <c r="AG90" s="265"/>
    </row>
    <row r="91" spans="2:33" outlineLevel="1" x14ac:dyDescent="0.25">
      <c r="B91" s="264"/>
      <c r="C91" s="265" t="s">
        <v>78</v>
      </c>
      <c r="D91" s="49">
        <f>LN(1/(1-(D87*D85/D84)))/LN(1+D85)</f>
        <v>9.4848867356424122</v>
      </c>
      <c r="E91" s="265" t="s">
        <v>73</v>
      </c>
      <c r="I91" s="33"/>
      <c r="M91" s="265"/>
      <c r="N91" s="265"/>
      <c r="O91" s="265"/>
      <c r="P91" s="265"/>
      <c r="Q91" s="265"/>
      <c r="R91" s="265"/>
      <c r="T91" s="265"/>
      <c r="U91" s="265"/>
      <c r="V91" s="265"/>
      <c r="W91" s="265"/>
      <c r="X91" s="265"/>
      <c r="Y91" s="265"/>
      <c r="Z91" s="265"/>
      <c r="AA91" s="265"/>
      <c r="AB91" s="265"/>
      <c r="AC91" s="265"/>
      <c r="AD91" s="265"/>
      <c r="AE91" s="265"/>
      <c r="AF91" s="265"/>
      <c r="AG91" s="265"/>
    </row>
    <row r="92" spans="2:33" outlineLevel="1" x14ac:dyDescent="0.25">
      <c r="B92" s="264"/>
      <c r="I92" s="33"/>
      <c r="M92" s="265"/>
      <c r="N92" s="265"/>
      <c r="O92" s="265"/>
      <c r="P92" s="265"/>
      <c r="Q92" s="265"/>
      <c r="R92" s="265"/>
      <c r="T92" s="265"/>
      <c r="U92" s="265"/>
      <c r="V92" s="265"/>
      <c r="W92" s="265"/>
      <c r="X92" s="265"/>
      <c r="Y92" s="265"/>
      <c r="Z92" s="265"/>
      <c r="AA92" s="265"/>
      <c r="AB92" s="265"/>
      <c r="AC92" s="265"/>
      <c r="AD92" s="265"/>
      <c r="AE92" s="265"/>
      <c r="AF92" s="265"/>
      <c r="AG92" s="265"/>
    </row>
    <row r="93" spans="2:33" outlineLevel="1" x14ac:dyDescent="0.25">
      <c r="B93" s="264"/>
      <c r="C93" s="265" t="s">
        <v>79</v>
      </c>
      <c r="D93" s="265">
        <v>0.05</v>
      </c>
      <c r="E93" s="265">
        <v>0.1</v>
      </c>
      <c r="F93" s="265">
        <v>0.15</v>
      </c>
      <c r="G93" s="265">
        <v>0.2</v>
      </c>
      <c r="H93" s="265">
        <v>0.23499999999999999</v>
      </c>
      <c r="I93" s="33">
        <v>0.28000000000000003</v>
      </c>
      <c r="J93" s="265">
        <v>0.35</v>
      </c>
      <c r="K93" s="265">
        <v>0.37</v>
      </c>
      <c r="L93" s="265">
        <v>0.45</v>
      </c>
      <c r="M93" s="265">
        <v>0.46300000000000002</v>
      </c>
      <c r="N93" s="265">
        <v>0.55000000000000004</v>
      </c>
      <c r="O93" s="265">
        <v>0.6</v>
      </c>
      <c r="P93" s="265">
        <v>0.65</v>
      </c>
      <c r="Q93" s="265">
        <v>0.7</v>
      </c>
      <c r="R93" s="265">
        <v>0.75</v>
      </c>
      <c r="S93" s="265">
        <v>0.8</v>
      </c>
      <c r="T93" s="265">
        <v>0.85</v>
      </c>
      <c r="U93" s="265">
        <v>0.9</v>
      </c>
      <c r="V93" s="265">
        <v>0.95</v>
      </c>
      <c r="W93" s="265">
        <v>1</v>
      </c>
      <c r="X93" s="265">
        <v>1.1000000000000001</v>
      </c>
      <c r="Y93" s="265">
        <v>1.1499999999999999</v>
      </c>
      <c r="Z93" s="265">
        <v>1.2</v>
      </c>
      <c r="AA93" s="265">
        <v>1.25</v>
      </c>
      <c r="AB93" s="265">
        <v>1.3</v>
      </c>
      <c r="AC93" s="265">
        <v>1.35</v>
      </c>
      <c r="AD93" s="265">
        <v>1.4</v>
      </c>
      <c r="AE93" s="265">
        <v>1.45</v>
      </c>
      <c r="AF93" s="265">
        <v>1.5</v>
      </c>
      <c r="AG93" s="265"/>
    </row>
    <row r="94" spans="2:33" outlineLevel="1" x14ac:dyDescent="0.25">
      <c r="B94" s="264"/>
      <c r="C94" s="265" t="s">
        <v>80</v>
      </c>
      <c r="D94" s="265">
        <f>(D84*(1-POWER(1+D93,-D86)))/D93-D87</f>
        <v>37342.034121631616</v>
      </c>
      <c r="E94" s="265">
        <f>(D84*(1-POWER(1+E93,-D86)))/E93-D87</f>
        <v>5986.7288188160746</v>
      </c>
      <c r="F94" s="265">
        <f>(D84*(1-POWER(1+F93,-D86)))/F93-D87</f>
        <v>-13895.481034975528</v>
      </c>
      <c r="G94" s="265">
        <f>(D84*(1-POWER(1+G93,-D86)))/G93-D87</f>
        <v>-27143.781777604381</v>
      </c>
      <c r="H94" s="265">
        <f>(D84*(1-POWER(1+H93,-D86)))/H93-D87</f>
        <v>-33922.225986509598</v>
      </c>
      <c r="I94" s="33">
        <f>(D84*(1-POWER(1+I93,-D86)))/I93-D87</f>
        <v>-40620.320595259327</v>
      </c>
      <c r="J94" s="265">
        <f>(D84*(1-POWER(1+J93,-D86)))/J93-D87</f>
        <v>-48058.258080687636</v>
      </c>
      <c r="K94" s="265">
        <f>(D84*(1-POWER(1+K93,-D86)))/K93-D87</f>
        <v>-49717.752756996379</v>
      </c>
      <c r="L94" s="265">
        <f>(D84*(1-POWER(1+L93,-D86)))/L93-D87</f>
        <v>-54973.17550308619</v>
      </c>
      <c r="M94" s="265">
        <f>(D84*(1-POWER(1+M93,-D86)))/M93-D87</f>
        <v>-55664.254062868386</v>
      </c>
      <c r="N94" s="265">
        <f>(D84*(1-POWER(1+N93,-D86)))/N93-D87</f>
        <v>-59474.157883422333</v>
      </c>
      <c r="O94" s="265">
        <f>(D84*(1-POWER(1+O93,-D86)))/O93-D87</f>
        <v>-61174.675874079927</v>
      </c>
      <c r="P94" s="265">
        <f>(D84*(1-POWER(1+P93,-D86)))/P93-D87</f>
        <v>-62617.200501967636</v>
      </c>
      <c r="Q94" s="265">
        <f>(D84*(1-POWER(1+Q93,-D86)))/Q93-D87</f>
        <v>-63855.642073065152</v>
      </c>
      <c r="R94" s="265">
        <f>(D84*(1-POWER(1+R93,-D86)))/R93-D87</f>
        <v>-64930.075757500606</v>
      </c>
      <c r="S94" s="265">
        <f>(D84*(1-POWER(1+S93,-D86)))/S93-D87</f>
        <v>-65870.844560953119</v>
      </c>
      <c r="T94" s="265">
        <f>(D84*(1-POWER(1+T93,-D86)))/T93-D87</f>
        <v>-66701.307000383225</v>
      </c>
      <c r="U94" s="265">
        <f>(D84*(1-POWER(1+U93,-D86)))/U93-D87</f>
        <v>-67439.716305133174</v>
      </c>
      <c r="V94" s="265">
        <f>(D84*(1-POWER(1+V93,-D86)))/V93-D87</f>
        <v>-68100.530918417164</v>
      </c>
      <c r="W94" s="265">
        <f>(D84*(1-POWER(1+W93,-D86)))/W93-D87</f>
        <v>-68695.345001220703</v>
      </c>
      <c r="X94" s="265">
        <f>(D84*(1-POWER(1+X93,-D86)))/X93-D87</f>
        <v>-69722.878137714564</v>
      </c>
      <c r="Y94" s="265">
        <f>(D84*(1-POWER(1+Y93,-D86)))/Y93-D87</f>
        <v>-70169.666607555788</v>
      </c>
      <c r="Z94" s="265">
        <f>(D84*(1-POWER(1+Z93,-D86)))/Z93-D87</f>
        <v>-70579.235492124382</v>
      </c>
      <c r="AA94" s="265">
        <f>(D84*(1-POWER(1+AA93,-D86)))/AA93-D87</f>
        <v>-70956.047165319644</v>
      </c>
      <c r="AB94" s="265">
        <f>(D84*(1-POWER(1+AB93,-D86)))/AB93-D87</f>
        <v>-71303.878768267241</v>
      </c>
      <c r="AC94" s="265">
        <f>(D84*(1-POWER(1+AC93,-D86)))/AC93-D87</f>
        <v>-71625.948672650236</v>
      </c>
      <c r="AD94" s="265">
        <f>(D84*(1-POWER(1+AD93,-D86)))/AD93-D87</f>
        <v>-71925.015994619214</v>
      </c>
      <c r="AE94" s="265">
        <f>(D84*(1-POWER(1+AE93,-D86)))/AE93-D87</f>
        <v>-72203.459610595193</v>
      </c>
      <c r="AF94" s="265">
        <f>(D84*(1-POWER(1+AF93,-D86)))/AF93-D87</f>
        <v>-72463.341425767547</v>
      </c>
      <c r="AG94" s="265"/>
    </row>
    <row r="95" spans="2:33" outlineLevel="1" x14ac:dyDescent="0.25">
      <c r="B95" s="264"/>
      <c r="I95" s="33"/>
      <c r="M95" s="265"/>
      <c r="N95" s="265"/>
      <c r="O95" s="265"/>
      <c r="P95" s="265"/>
      <c r="Q95" s="265"/>
      <c r="R95" s="265"/>
      <c r="T95" s="265"/>
      <c r="U95" s="265"/>
      <c r="V95" s="265"/>
      <c r="W95" s="265"/>
      <c r="X95" s="265"/>
      <c r="Y95" s="265"/>
      <c r="Z95" s="265"/>
      <c r="AA95" s="265"/>
      <c r="AB95" s="265"/>
      <c r="AC95" s="265"/>
      <c r="AD95" s="265"/>
      <c r="AE95" s="265"/>
      <c r="AF95" s="265"/>
      <c r="AG95" s="265"/>
    </row>
    <row r="96" spans="2:33" outlineLevel="1" x14ac:dyDescent="0.25">
      <c r="B96" s="264"/>
      <c r="I96" s="33"/>
      <c r="M96" s="265"/>
      <c r="N96" s="265"/>
      <c r="O96" s="265"/>
      <c r="P96" s="265"/>
      <c r="Q96" s="265"/>
      <c r="R96" s="265"/>
      <c r="T96" s="265"/>
      <c r="U96" s="265"/>
      <c r="V96" s="265"/>
      <c r="W96" s="265"/>
      <c r="X96" s="265"/>
      <c r="Y96" s="265"/>
      <c r="Z96" s="265"/>
      <c r="AA96" s="265"/>
      <c r="AB96" s="265"/>
      <c r="AC96" s="265"/>
      <c r="AD96" s="265"/>
      <c r="AE96" s="265"/>
      <c r="AF96" s="265"/>
      <c r="AG96" s="265"/>
    </row>
    <row r="97" spans="2:33" outlineLevel="1" x14ac:dyDescent="0.25">
      <c r="B97" s="264"/>
      <c r="I97" s="33"/>
      <c r="M97" s="265"/>
      <c r="N97" s="265"/>
      <c r="O97" s="265"/>
      <c r="P97" s="265"/>
      <c r="Q97" s="265"/>
      <c r="R97" s="265"/>
      <c r="T97" s="265"/>
      <c r="U97" s="265"/>
      <c r="V97" s="265"/>
      <c r="W97" s="265"/>
      <c r="X97" s="265"/>
      <c r="Y97" s="265"/>
      <c r="Z97" s="265"/>
      <c r="AA97" s="265"/>
      <c r="AB97" s="265"/>
      <c r="AC97" s="265"/>
      <c r="AD97" s="265"/>
      <c r="AE97" s="265"/>
      <c r="AF97" s="265"/>
      <c r="AG97" s="265"/>
    </row>
    <row r="98" spans="2:33" outlineLevel="1" x14ac:dyDescent="0.25">
      <c r="B98" s="264"/>
      <c r="C98" s="265" t="s">
        <v>81</v>
      </c>
      <c r="I98" s="33"/>
      <c r="M98" s="265"/>
      <c r="N98" s="265"/>
      <c r="O98" s="265"/>
      <c r="P98" s="265"/>
      <c r="Q98" s="265"/>
      <c r="R98" s="265"/>
      <c r="T98" s="265"/>
      <c r="U98" s="265"/>
      <c r="V98" s="265"/>
      <c r="W98" s="265"/>
      <c r="X98" s="265"/>
      <c r="Y98" s="265"/>
      <c r="Z98" s="265"/>
      <c r="AA98" s="265"/>
      <c r="AB98" s="265"/>
      <c r="AC98" s="265"/>
      <c r="AD98" s="265"/>
      <c r="AE98" s="265"/>
      <c r="AF98" s="265"/>
      <c r="AG98" s="265"/>
    </row>
    <row r="99" spans="2:33" outlineLevel="1" x14ac:dyDescent="0.25">
      <c r="B99" s="264"/>
      <c r="I99" s="33"/>
      <c r="M99" s="265"/>
      <c r="N99" s="265"/>
      <c r="O99" s="265"/>
      <c r="P99" s="265"/>
      <c r="Q99" s="265"/>
      <c r="R99" s="265"/>
      <c r="T99" s="265"/>
      <c r="U99" s="265"/>
      <c r="V99" s="265"/>
      <c r="W99" s="265"/>
      <c r="X99" s="265"/>
      <c r="Y99" s="265"/>
      <c r="Z99" s="265"/>
      <c r="AA99" s="265"/>
      <c r="AB99" s="265"/>
      <c r="AC99" s="265"/>
      <c r="AD99" s="265"/>
      <c r="AE99" s="265"/>
      <c r="AF99" s="265"/>
      <c r="AG99" s="265"/>
    </row>
    <row r="100" spans="2:33" outlineLevel="1" x14ac:dyDescent="0.25">
      <c r="B100" s="264"/>
      <c r="D100" s="250" t="s">
        <v>82</v>
      </c>
      <c r="E100" s="250" t="s">
        <v>83</v>
      </c>
      <c r="F100" s="250" t="s">
        <v>84</v>
      </c>
      <c r="I100" s="33"/>
      <c r="M100" s="265"/>
      <c r="N100" s="265"/>
      <c r="O100" s="265"/>
      <c r="P100" s="265"/>
      <c r="Q100" s="265"/>
      <c r="R100" s="265"/>
      <c r="T100" s="265"/>
      <c r="U100" s="265"/>
      <c r="V100" s="265"/>
      <c r="W100" s="265"/>
      <c r="X100" s="265"/>
      <c r="Y100" s="265"/>
      <c r="Z100" s="265"/>
      <c r="AA100" s="265"/>
      <c r="AB100" s="265"/>
      <c r="AC100" s="265"/>
      <c r="AD100" s="265"/>
      <c r="AE100" s="265"/>
      <c r="AF100" s="265"/>
      <c r="AG100" s="265"/>
    </row>
    <row r="101" spans="2:33" outlineLevel="1" x14ac:dyDescent="0.25">
      <c r="B101" s="264"/>
      <c r="C101" s="265" t="s">
        <v>64</v>
      </c>
      <c r="D101" s="265">
        <f>G144</f>
        <v>13300</v>
      </c>
      <c r="E101" s="49">
        <v>0.85</v>
      </c>
      <c r="F101" s="265">
        <f>D101*E101</f>
        <v>11305</v>
      </c>
      <c r="I101" s="33"/>
      <c r="M101" s="265"/>
      <c r="N101" s="265"/>
      <c r="O101" s="265"/>
      <c r="P101" s="265"/>
      <c r="Q101" s="265"/>
      <c r="R101" s="265"/>
      <c r="T101" s="265"/>
      <c r="U101" s="265"/>
      <c r="V101" s="265"/>
      <c r="W101" s="265"/>
      <c r="X101" s="265"/>
      <c r="Y101" s="265"/>
      <c r="Z101" s="265"/>
      <c r="AA101" s="265"/>
      <c r="AB101" s="265"/>
      <c r="AC101" s="265"/>
      <c r="AD101" s="265"/>
      <c r="AE101" s="265"/>
      <c r="AF101" s="265"/>
      <c r="AG101" s="265"/>
    </row>
    <row r="102" spans="2:33" outlineLevel="1" x14ac:dyDescent="0.25">
      <c r="B102" s="264"/>
      <c r="D102" s="250" t="s">
        <v>63</v>
      </c>
      <c r="F102" s="250" t="s">
        <v>85</v>
      </c>
      <c r="I102" s="33"/>
      <c r="M102" s="265"/>
      <c r="N102" s="265"/>
      <c r="O102" s="265"/>
      <c r="P102" s="265"/>
      <c r="Q102" s="265"/>
      <c r="R102" s="265"/>
      <c r="T102" s="265"/>
      <c r="U102" s="265"/>
      <c r="V102" s="265"/>
      <c r="W102" s="265"/>
      <c r="X102" s="265"/>
      <c r="Y102" s="265"/>
      <c r="Z102" s="265"/>
      <c r="AA102" s="265"/>
      <c r="AB102" s="265"/>
      <c r="AC102" s="265"/>
      <c r="AD102" s="265"/>
      <c r="AE102" s="265"/>
      <c r="AF102" s="265"/>
      <c r="AG102" s="265"/>
    </row>
    <row r="103" spans="2:33" outlineLevel="1" x14ac:dyDescent="0.25">
      <c r="B103" s="264"/>
      <c r="C103" s="265" t="s">
        <v>86</v>
      </c>
      <c r="D103" s="265">
        <f>D105+D106</f>
        <v>1025</v>
      </c>
      <c r="F103" s="265">
        <f>H105+H106</f>
        <v>0</v>
      </c>
      <c r="I103" s="33"/>
      <c r="M103" s="265"/>
      <c r="N103" s="265"/>
      <c r="O103" s="265"/>
      <c r="P103" s="265"/>
      <c r="Q103" s="265"/>
      <c r="R103" s="265"/>
      <c r="T103" s="265"/>
      <c r="U103" s="265"/>
      <c r="V103" s="265"/>
      <c r="W103" s="265"/>
      <c r="X103" s="265"/>
      <c r="Y103" s="265"/>
      <c r="Z103" s="265"/>
      <c r="AA103" s="265"/>
      <c r="AB103" s="265"/>
      <c r="AC103" s="265"/>
      <c r="AD103" s="265"/>
      <c r="AE103" s="265"/>
      <c r="AF103" s="265"/>
      <c r="AG103" s="265"/>
    </row>
    <row r="104" spans="2:33" outlineLevel="1" x14ac:dyDescent="0.25">
      <c r="B104" s="264"/>
      <c r="C104" s="265" t="s">
        <v>87</v>
      </c>
      <c r="D104" s="250" t="s">
        <v>63</v>
      </c>
      <c r="E104" s="250" t="s">
        <v>88</v>
      </c>
      <c r="F104" s="250" t="s">
        <v>89</v>
      </c>
      <c r="H104" s="250" t="s">
        <v>85</v>
      </c>
      <c r="I104" s="33"/>
      <c r="M104" s="265"/>
      <c r="N104" s="265"/>
      <c r="O104" s="265"/>
      <c r="P104" s="265"/>
      <c r="Q104" s="265"/>
      <c r="R104" s="265"/>
      <c r="T104" s="265"/>
      <c r="U104" s="265"/>
      <c r="V104" s="265"/>
      <c r="W104" s="265"/>
      <c r="X104" s="265"/>
      <c r="Y104" s="265"/>
      <c r="Z104" s="265"/>
      <c r="AA104" s="265"/>
      <c r="AB104" s="265"/>
      <c r="AC104" s="265"/>
      <c r="AD104" s="265"/>
      <c r="AE104" s="265"/>
      <c r="AF104" s="265"/>
      <c r="AG104" s="265"/>
    </row>
    <row r="105" spans="2:33" outlineLevel="1" x14ac:dyDescent="0.25">
      <c r="B105" s="264"/>
      <c r="C105" s="265" t="s">
        <v>90</v>
      </c>
      <c r="D105" s="265">
        <v>650</v>
      </c>
      <c r="E105" s="265">
        <v>86</v>
      </c>
      <c r="F105" s="265">
        <v>6</v>
      </c>
      <c r="I105" s="33"/>
      <c r="M105" s="265"/>
      <c r="N105" s="265"/>
      <c r="O105" s="265"/>
      <c r="P105" s="265"/>
      <c r="Q105" s="265"/>
      <c r="R105" s="265"/>
      <c r="T105" s="265"/>
      <c r="U105" s="265"/>
      <c r="V105" s="265"/>
      <c r="W105" s="265"/>
      <c r="X105" s="265"/>
      <c r="Y105" s="265"/>
      <c r="Z105" s="265"/>
      <c r="AA105" s="265"/>
      <c r="AB105" s="265"/>
      <c r="AC105" s="265"/>
      <c r="AD105" s="265"/>
      <c r="AE105" s="265"/>
      <c r="AF105" s="265"/>
      <c r="AG105" s="265"/>
    </row>
    <row r="106" spans="2:33" outlineLevel="1" x14ac:dyDescent="0.25">
      <c r="B106" s="264"/>
      <c r="C106" s="265" t="s">
        <v>91</v>
      </c>
      <c r="D106" s="59">
        <v>375</v>
      </c>
      <c r="E106" s="49">
        <v>4.5</v>
      </c>
      <c r="F106" s="265">
        <v>6</v>
      </c>
      <c r="I106" s="33"/>
      <c r="M106" s="265"/>
      <c r="N106" s="265"/>
      <c r="O106" s="265"/>
      <c r="P106" s="265"/>
      <c r="Q106" s="265"/>
      <c r="R106" s="265"/>
      <c r="T106" s="265"/>
      <c r="U106" s="265"/>
      <c r="V106" s="265"/>
      <c r="W106" s="265"/>
      <c r="X106" s="265"/>
      <c r="Y106" s="265"/>
      <c r="Z106" s="265"/>
      <c r="AA106" s="265"/>
      <c r="AB106" s="265"/>
      <c r="AC106" s="265"/>
      <c r="AD106" s="265"/>
      <c r="AE106" s="265"/>
      <c r="AF106" s="265"/>
      <c r="AG106" s="265"/>
    </row>
    <row r="107" spans="2:33" ht="15.6" outlineLevel="1" x14ac:dyDescent="0.3">
      <c r="B107" s="264"/>
      <c r="C107" s="156" t="s">
        <v>92</v>
      </c>
      <c r="E107" s="265" t="s">
        <v>93</v>
      </c>
      <c r="F107" s="49">
        <v>18.8</v>
      </c>
      <c r="G107" s="265" t="s">
        <v>94</v>
      </c>
      <c r="H107" s="265">
        <f>D107*F107</f>
        <v>0</v>
      </c>
      <c r="I107" s="33"/>
      <c r="M107" s="265"/>
      <c r="N107" s="265"/>
      <c r="O107" s="265"/>
      <c r="P107" s="265"/>
      <c r="Q107" s="265"/>
      <c r="R107" s="265"/>
      <c r="T107" s="265"/>
      <c r="U107" s="265"/>
      <c r="V107" s="265"/>
      <c r="W107" s="265"/>
      <c r="X107" s="265"/>
      <c r="Y107" s="265"/>
      <c r="Z107" s="265"/>
      <c r="AA107" s="265"/>
      <c r="AB107" s="265"/>
      <c r="AC107" s="265"/>
      <c r="AD107" s="265"/>
      <c r="AE107" s="265"/>
      <c r="AF107" s="265"/>
      <c r="AG107" s="265"/>
    </row>
    <row r="108" spans="2:33" ht="15.6" outlineLevel="1" x14ac:dyDescent="0.3">
      <c r="B108" s="264"/>
      <c r="C108" s="156" t="s">
        <v>95</v>
      </c>
      <c r="H108" s="265">
        <v>0</v>
      </c>
      <c r="I108" s="33"/>
      <c r="J108" s="8" t="s">
        <v>96</v>
      </c>
      <c r="M108" s="265"/>
      <c r="N108" s="265"/>
      <c r="O108" s="265"/>
      <c r="P108" s="265"/>
      <c r="Q108" s="265"/>
      <c r="R108" s="265"/>
      <c r="T108" s="265"/>
      <c r="U108" s="265"/>
      <c r="V108" s="265"/>
      <c r="W108" s="265"/>
      <c r="X108" s="265"/>
      <c r="Y108" s="265"/>
      <c r="Z108" s="265"/>
      <c r="AA108" s="265"/>
      <c r="AB108" s="265"/>
      <c r="AC108" s="265"/>
      <c r="AD108" s="265"/>
      <c r="AE108" s="265"/>
      <c r="AF108" s="265"/>
      <c r="AG108" s="265"/>
    </row>
    <row r="109" spans="2:33" outlineLevel="1" x14ac:dyDescent="0.25">
      <c r="B109" s="109"/>
      <c r="C109" s="110" t="s">
        <v>97</v>
      </c>
      <c r="D109" s="110"/>
      <c r="E109" s="110"/>
      <c r="F109" s="110">
        <f>F101+F103+H107+H108</f>
        <v>11305</v>
      </c>
      <c r="G109" s="110"/>
      <c r="H109" s="110"/>
      <c r="I109" s="111"/>
      <c r="M109" s="265"/>
      <c r="N109" s="265"/>
      <c r="O109" s="265"/>
      <c r="P109" s="265"/>
      <c r="Q109" s="265"/>
      <c r="R109" s="265"/>
      <c r="T109" s="265"/>
      <c r="U109" s="265"/>
      <c r="V109" s="265"/>
      <c r="W109" s="265"/>
      <c r="X109" s="265"/>
      <c r="Y109" s="265"/>
      <c r="Z109" s="265"/>
      <c r="AA109" s="265"/>
      <c r="AB109" s="265"/>
      <c r="AC109" s="265"/>
      <c r="AD109" s="265"/>
      <c r="AE109" s="265"/>
      <c r="AF109" s="265"/>
      <c r="AG109" s="265"/>
    </row>
    <row r="110" spans="2:33" outlineLevel="1" x14ac:dyDescent="0.25">
      <c r="B110" s="153"/>
      <c r="C110" s="116"/>
      <c r="D110" s="116"/>
      <c r="E110" s="116"/>
      <c r="F110" s="116"/>
      <c r="G110" s="116"/>
      <c r="H110" s="116"/>
      <c r="I110" s="117"/>
      <c r="M110" s="265"/>
      <c r="N110" s="265"/>
      <c r="O110" s="265"/>
      <c r="P110" s="265"/>
      <c r="Q110" s="265"/>
      <c r="R110" s="265"/>
      <c r="T110" s="265"/>
      <c r="U110" s="265"/>
      <c r="V110" s="265"/>
      <c r="W110" s="265"/>
      <c r="X110" s="265"/>
      <c r="Y110" s="265"/>
      <c r="Z110" s="265"/>
      <c r="AA110" s="265"/>
      <c r="AB110" s="265"/>
      <c r="AC110" s="265"/>
      <c r="AD110" s="265"/>
      <c r="AE110" s="265"/>
      <c r="AF110" s="265"/>
      <c r="AG110" s="265"/>
    </row>
    <row r="111" spans="2:33" ht="18" outlineLevel="1" x14ac:dyDescent="0.35">
      <c r="B111" s="44" t="s">
        <v>305</v>
      </c>
      <c r="C111" s="7" t="s">
        <v>407</v>
      </c>
      <c r="I111" s="33"/>
      <c r="M111" s="265"/>
      <c r="N111" s="265"/>
      <c r="O111" s="265"/>
      <c r="P111" s="265"/>
      <c r="Q111" s="265"/>
      <c r="R111" s="265"/>
      <c r="T111" s="265"/>
      <c r="U111" s="265"/>
      <c r="V111" s="265"/>
      <c r="W111" s="265"/>
      <c r="X111" s="265"/>
      <c r="Y111" s="265"/>
      <c r="Z111" s="265"/>
      <c r="AA111" s="265"/>
      <c r="AB111" s="265"/>
      <c r="AC111" s="265"/>
      <c r="AD111" s="265"/>
      <c r="AE111" s="265"/>
      <c r="AF111" s="265"/>
      <c r="AG111" s="265"/>
    </row>
    <row r="112" spans="2:33" ht="14.4" outlineLevel="1" x14ac:dyDescent="0.3">
      <c r="B112" s="264"/>
      <c r="C112" s="157"/>
      <c r="I112" s="33"/>
      <c r="M112" s="265"/>
      <c r="N112" s="265"/>
      <c r="O112" s="265"/>
      <c r="P112" s="265"/>
      <c r="Q112" s="265"/>
      <c r="R112" s="265"/>
      <c r="T112" s="265"/>
      <c r="U112" s="265"/>
      <c r="V112" s="265"/>
      <c r="W112" s="265"/>
      <c r="X112" s="265"/>
      <c r="Y112" s="265"/>
      <c r="Z112" s="265"/>
      <c r="AA112" s="265"/>
      <c r="AB112" s="265"/>
      <c r="AC112" s="265"/>
      <c r="AD112" s="265"/>
      <c r="AE112" s="265"/>
      <c r="AF112" s="265"/>
      <c r="AG112" s="265"/>
    </row>
    <row r="113" spans="2:33" ht="14.4" outlineLevel="1" x14ac:dyDescent="0.3">
      <c r="B113" s="73" t="s">
        <v>304</v>
      </c>
      <c r="C113" s="158" t="s">
        <v>306</v>
      </c>
      <c r="I113" s="33"/>
      <c r="M113" s="265"/>
      <c r="N113" s="265"/>
      <c r="O113" s="265"/>
      <c r="P113" s="265"/>
      <c r="Q113" s="265"/>
      <c r="R113" s="265"/>
      <c r="T113" s="265"/>
      <c r="U113" s="265"/>
      <c r="V113" s="265"/>
      <c r="W113" s="265"/>
      <c r="X113" s="265"/>
      <c r="Y113" s="265"/>
      <c r="Z113" s="265"/>
      <c r="AA113" s="265"/>
      <c r="AB113" s="265"/>
      <c r="AC113" s="265"/>
      <c r="AD113" s="265"/>
      <c r="AE113" s="265"/>
      <c r="AF113" s="265"/>
      <c r="AG113" s="265"/>
    </row>
    <row r="114" spans="2:33" outlineLevel="1" x14ac:dyDescent="0.25">
      <c r="B114" s="264"/>
      <c r="C114" s="20"/>
      <c r="I114" s="33"/>
      <c r="M114" s="265"/>
      <c r="N114" s="265"/>
      <c r="O114" s="265"/>
      <c r="P114" s="265"/>
      <c r="Q114" s="265"/>
      <c r="R114" s="265"/>
      <c r="T114" s="265"/>
      <c r="U114" s="265"/>
      <c r="V114" s="265"/>
      <c r="W114" s="265"/>
      <c r="X114" s="265"/>
      <c r="Y114" s="265"/>
      <c r="Z114" s="265"/>
      <c r="AA114" s="265"/>
      <c r="AB114" s="265"/>
      <c r="AC114" s="265"/>
      <c r="AD114" s="265"/>
      <c r="AE114" s="265"/>
      <c r="AF114" s="265"/>
      <c r="AG114" s="265"/>
    </row>
    <row r="115" spans="2:33" outlineLevel="1" x14ac:dyDescent="0.25">
      <c r="B115" s="264"/>
      <c r="C115" s="20"/>
      <c r="G115" s="20"/>
      <c r="I115" s="33"/>
      <c r="M115" s="265"/>
      <c r="N115" s="265"/>
      <c r="O115" s="265"/>
      <c r="P115" s="265"/>
      <c r="Q115" s="265"/>
      <c r="R115" s="265"/>
      <c r="T115" s="265"/>
      <c r="U115" s="265"/>
      <c r="V115" s="265"/>
      <c r="W115" s="265"/>
      <c r="X115" s="265"/>
      <c r="Y115" s="265"/>
      <c r="Z115" s="265"/>
      <c r="AA115" s="265"/>
      <c r="AB115" s="265"/>
      <c r="AC115" s="265"/>
      <c r="AD115" s="265"/>
      <c r="AE115" s="265"/>
      <c r="AF115" s="265"/>
      <c r="AG115" s="265"/>
    </row>
    <row r="116" spans="2:33" outlineLevel="1" x14ac:dyDescent="0.25">
      <c r="B116" s="264"/>
      <c r="C116" s="20" t="s">
        <v>306</v>
      </c>
      <c r="D116" s="191">
        <f>G180</f>
        <v>85000</v>
      </c>
      <c r="E116" s="20"/>
      <c r="F116" s="176"/>
      <c r="G116" s="191"/>
      <c r="I116" s="33"/>
      <c r="M116" s="265"/>
      <c r="N116" s="265"/>
      <c r="O116" s="265"/>
      <c r="P116" s="265"/>
      <c r="Q116" s="265"/>
      <c r="R116" s="265"/>
      <c r="T116" s="265"/>
      <c r="U116" s="265"/>
      <c r="V116" s="265"/>
      <c r="W116" s="265"/>
      <c r="X116" s="265"/>
      <c r="Y116" s="265"/>
      <c r="Z116" s="265"/>
      <c r="AA116" s="265"/>
      <c r="AB116" s="265"/>
      <c r="AC116" s="265"/>
      <c r="AD116" s="265"/>
      <c r="AE116" s="265"/>
      <c r="AF116" s="265"/>
      <c r="AG116" s="265"/>
    </row>
    <row r="117" spans="2:33" outlineLevel="1" x14ac:dyDescent="0.25">
      <c r="B117" s="264"/>
      <c r="C117" s="20"/>
      <c r="D117" s="20"/>
      <c r="I117" s="33"/>
      <c r="M117" s="265"/>
      <c r="N117" s="265"/>
      <c r="O117" s="265"/>
      <c r="P117" s="265"/>
      <c r="Q117" s="265"/>
      <c r="R117" s="265"/>
      <c r="T117" s="265"/>
      <c r="U117" s="265"/>
      <c r="V117" s="265"/>
      <c r="W117" s="265"/>
      <c r="X117" s="265"/>
      <c r="Y117" s="265"/>
      <c r="Z117" s="265"/>
      <c r="AA117" s="265"/>
      <c r="AB117" s="265"/>
      <c r="AC117" s="265"/>
      <c r="AD117" s="265"/>
      <c r="AE117" s="265"/>
      <c r="AF117" s="265"/>
      <c r="AG117" s="265"/>
    </row>
    <row r="118" spans="2:33" ht="13.8" outlineLevel="1" thickBot="1" x14ac:dyDescent="0.3">
      <c r="B118" s="264"/>
      <c r="C118" s="20"/>
      <c r="D118" s="20"/>
      <c r="I118" s="33"/>
      <c r="M118" s="265"/>
      <c r="N118" s="265"/>
      <c r="O118" s="265"/>
      <c r="P118" s="265"/>
      <c r="Q118" s="265"/>
      <c r="R118" s="265"/>
      <c r="T118" s="265"/>
      <c r="U118" s="265"/>
      <c r="V118" s="265"/>
      <c r="W118" s="265"/>
      <c r="X118" s="265"/>
      <c r="Y118" s="265"/>
      <c r="Z118" s="265"/>
      <c r="AA118" s="265"/>
      <c r="AB118" s="265"/>
      <c r="AC118" s="265"/>
      <c r="AD118" s="265"/>
      <c r="AE118" s="265"/>
      <c r="AF118" s="265"/>
      <c r="AG118" s="265"/>
    </row>
    <row r="119" spans="2:33" ht="14.4" outlineLevel="1" x14ac:dyDescent="0.25">
      <c r="B119" s="73" t="s">
        <v>305</v>
      </c>
      <c r="C119" s="283" t="s">
        <v>60</v>
      </c>
      <c r="D119" s="255"/>
      <c r="E119" s="255"/>
      <c r="F119" s="255"/>
      <c r="G119" s="256"/>
      <c r="M119" s="265"/>
      <c r="N119" s="265"/>
      <c r="O119" s="265"/>
      <c r="P119" s="265"/>
      <c r="Q119" s="265"/>
      <c r="R119" s="265"/>
      <c r="T119" s="265"/>
      <c r="U119" s="265"/>
      <c r="V119" s="265"/>
      <c r="W119" s="265"/>
      <c r="X119" s="265"/>
      <c r="Y119" s="265"/>
      <c r="Z119" s="265"/>
      <c r="AA119" s="265"/>
      <c r="AB119" s="265"/>
      <c r="AC119" s="265"/>
      <c r="AD119" s="265"/>
      <c r="AE119" s="265"/>
      <c r="AF119" s="265"/>
      <c r="AG119" s="265"/>
    </row>
    <row r="120" spans="2:33" ht="12.75" customHeight="1" outlineLevel="1" x14ac:dyDescent="0.25">
      <c r="B120" s="264"/>
      <c r="C120" s="20" t="s">
        <v>409</v>
      </c>
      <c r="D120" s="293">
        <v>9100</v>
      </c>
      <c r="E120" s="250" t="s">
        <v>410</v>
      </c>
      <c r="M120" s="265"/>
      <c r="N120" s="265"/>
      <c r="O120" s="265"/>
      <c r="P120" s="265"/>
      <c r="Q120" s="265"/>
      <c r="R120" s="265"/>
      <c r="T120" s="265"/>
      <c r="U120" s="265"/>
      <c r="V120" s="265"/>
      <c r="W120" s="265"/>
      <c r="X120" s="265"/>
      <c r="Y120" s="265"/>
      <c r="Z120" s="265"/>
      <c r="AA120" s="265"/>
      <c r="AB120" s="265"/>
      <c r="AC120" s="265"/>
      <c r="AD120" s="265"/>
      <c r="AE120" s="265"/>
      <c r="AF120" s="265"/>
      <c r="AG120" s="265"/>
    </row>
    <row r="121" spans="2:33" ht="12.75" customHeight="1" outlineLevel="1" x14ac:dyDescent="0.25">
      <c r="B121" s="264"/>
      <c r="C121" s="20" t="s">
        <v>411</v>
      </c>
      <c r="D121" s="295">
        <v>70</v>
      </c>
      <c r="E121" s="141" t="s">
        <v>187</v>
      </c>
      <c r="M121" s="265"/>
      <c r="N121" s="265"/>
      <c r="O121" s="265"/>
      <c r="P121" s="265"/>
      <c r="Q121" s="265"/>
      <c r="R121" s="265"/>
      <c r="T121" s="265"/>
      <c r="U121" s="265"/>
      <c r="V121" s="265"/>
      <c r="W121" s="265"/>
      <c r="X121" s="265"/>
      <c r="Y121" s="265"/>
      <c r="Z121" s="265"/>
      <c r="AA121" s="265"/>
      <c r="AB121" s="265"/>
      <c r="AC121" s="265"/>
      <c r="AD121" s="265"/>
      <c r="AE121" s="265"/>
      <c r="AF121" s="265"/>
      <c r="AG121" s="265"/>
    </row>
    <row r="122" spans="2:33" ht="12.75" customHeight="1" outlineLevel="1" x14ac:dyDescent="0.25">
      <c r="B122" s="264"/>
      <c r="C122" s="20" t="s">
        <v>412</v>
      </c>
      <c r="D122" s="294">
        <v>800</v>
      </c>
      <c r="E122" s="250" t="s">
        <v>413</v>
      </c>
      <c r="M122" s="265"/>
      <c r="N122" s="265"/>
      <c r="O122" s="265"/>
      <c r="P122" s="265"/>
      <c r="Q122" s="265"/>
      <c r="R122" s="265"/>
      <c r="T122" s="265"/>
      <c r="U122" s="265"/>
      <c r="V122" s="265"/>
      <c r="W122" s="265"/>
      <c r="X122" s="265"/>
      <c r="Y122" s="265"/>
      <c r="Z122" s="265"/>
      <c r="AA122" s="265"/>
      <c r="AB122" s="265"/>
      <c r="AC122" s="265"/>
      <c r="AD122" s="265"/>
      <c r="AE122" s="265"/>
      <c r="AF122" s="265"/>
      <c r="AG122" s="265"/>
    </row>
    <row r="123" spans="2:33" ht="12.75" customHeight="1" outlineLevel="1" x14ac:dyDescent="0.25">
      <c r="B123" s="264"/>
      <c r="C123" s="20" t="s">
        <v>414</v>
      </c>
      <c r="D123" s="296" t="s">
        <v>416</v>
      </c>
      <c r="E123" s="250"/>
      <c r="M123" s="265"/>
      <c r="N123" s="265"/>
      <c r="O123" s="265"/>
      <c r="P123" s="265"/>
      <c r="Q123" s="265"/>
      <c r="R123" s="265"/>
      <c r="T123" s="265"/>
      <c r="U123" s="265"/>
      <c r="V123" s="265"/>
      <c r="W123" s="265"/>
      <c r="X123" s="265"/>
      <c r="Y123" s="265"/>
      <c r="Z123" s="265"/>
      <c r="AA123" s="265"/>
      <c r="AB123" s="265"/>
      <c r="AC123" s="265"/>
      <c r="AD123" s="265"/>
      <c r="AE123" s="265"/>
      <c r="AF123" s="265"/>
      <c r="AG123" s="265"/>
    </row>
    <row r="124" spans="2:33" ht="12.75" customHeight="1" outlineLevel="1" x14ac:dyDescent="0.25">
      <c r="B124" s="264"/>
      <c r="C124" s="1420" t="s">
        <v>397</v>
      </c>
      <c r="D124" s="1384"/>
      <c r="E124" s="1384"/>
      <c r="F124" s="1384"/>
      <c r="G124" s="1421"/>
      <c r="M124" s="265"/>
      <c r="N124" s="265"/>
      <c r="O124" s="265"/>
      <c r="P124" s="265"/>
      <c r="Q124" s="265"/>
      <c r="R124" s="265"/>
      <c r="T124" s="265"/>
      <c r="U124" s="265"/>
      <c r="V124" s="265"/>
      <c r="W124" s="265"/>
      <c r="X124" s="265"/>
      <c r="Y124" s="265"/>
      <c r="Z124" s="265"/>
      <c r="AA124" s="265"/>
      <c r="AB124" s="265"/>
      <c r="AC124" s="265"/>
      <c r="AD124" s="265"/>
      <c r="AE124" s="265"/>
      <c r="AF124" s="265"/>
      <c r="AG124" s="265"/>
    </row>
    <row r="125" spans="2:33" outlineLevel="1" x14ac:dyDescent="0.25">
      <c r="B125" s="264"/>
      <c r="C125" s="1420"/>
      <c r="D125" s="1384"/>
      <c r="E125" s="1384"/>
      <c r="F125" s="1384"/>
      <c r="G125" s="1421"/>
      <c r="M125" s="265"/>
      <c r="N125" s="265"/>
      <c r="O125" s="265"/>
      <c r="P125" s="265"/>
      <c r="Q125" s="265"/>
      <c r="R125" s="265"/>
      <c r="T125" s="265"/>
      <c r="U125" s="265"/>
      <c r="V125" s="265"/>
      <c r="W125" s="265"/>
      <c r="X125" s="265"/>
      <c r="Y125" s="265"/>
      <c r="Z125" s="265"/>
      <c r="AA125" s="265"/>
      <c r="AB125" s="265"/>
      <c r="AC125" s="265"/>
      <c r="AD125" s="265"/>
      <c r="AE125" s="265"/>
      <c r="AF125" s="265"/>
      <c r="AG125" s="265"/>
    </row>
    <row r="126" spans="2:33" ht="12.75" customHeight="1" outlineLevel="1" x14ac:dyDescent="0.25">
      <c r="B126" s="264"/>
      <c r="C126" s="1420" t="s">
        <v>415</v>
      </c>
      <c r="D126" s="1384"/>
      <c r="E126" s="1384"/>
      <c r="F126" s="1384"/>
      <c r="G126" s="1421"/>
      <c r="M126" s="265"/>
      <c r="N126" s="265"/>
      <c r="O126" s="265"/>
      <c r="P126" s="265"/>
      <c r="Q126" s="265"/>
      <c r="R126" s="265"/>
      <c r="T126" s="265"/>
      <c r="U126" s="265"/>
      <c r="V126" s="265"/>
      <c r="W126" s="265"/>
      <c r="X126" s="265"/>
      <c r="Y126" s="265"/>
      <c r="Z126" s="265"/>
      <c r="AA126" s="265"/>
      <c r="AB126" s="265"/>
      <c r="AC126" s="265"/>
      <c r="AD126" s="265"/>
      <c r="AE126" s="265"/>
      <c r="AF126" s="265"/>
      <c r="AG126" s="265"/>
    </row>
    <row r="127" spans="2:33" outlineLevel="1" x14ac:dyDescent="0.25">
      <c r="B127" s="264"/>
      <c r="C127" s="1420"/>
      <c r="D127" s="1384"/>
      <c r="E127" s="1384"/>
      <c r="F127" s="1384"/>
      <c r="G127" s="1421"/>
      <c r="M127" s="265"/>
      <c r="N127" s="265"/>
      <c r="O127" s="265"/>
      <c r="P127" s="265"/>
      <c r="Q127" s="265"/>
      <c r="R127" s="265"/>
      <c r="T127" s="265"/>
      <c r="U127" s="265"/>
      <c r="V127" s="265"/>
      <c r="W127" s="265"/>
      <c r="X127" s="265"/>
      <c r="Y127" s="265"/>
      <c r="Z127" s="265"/>
      <c r="AA127" s="265"/>
      <c r="AB127" s="265"/>
      <c r="AC127" s="265"/>
      <c r="AD127" s="265"/>
      <c r="AE127" s="265"/>
      <c r="AF127" s="265"/>
      <c r="AG127" s="265"/>
    </row>
    <row r="128" spans="2:33" ht="13.8" outlineLevel="1" thickBot="1" x14ac:dyDescent="0.3">
      <c r="B128" s="264"/>
      <c r="C128" s="260"/>
      <c r="D128" s="257" t="s">
        <v>398</v>
      </c>
      <c r="E128" s="290" t="s">
        <v>399</v>
      </c>
      <c r="F128" s="257" t="s">
        <v>61</v>
      </c>
      <c r="G128" s="261"/>
      <c r="M128" s="265"/>
      <c r="N128" s="265"/>
      <c r="O128" s="265"/>
      <c r="P128" s="265"/>
      <c r="Q128" s="265"/>
      <c r="R128" s="265"/>
      <c r="T128" s="265"/>
      <c r="U128" s="265"/>
      <c r="V128" s="265"/>
      <c r="W128" s="265"/>
      <c r="X128" s="265"/>
      <c r="Y128" s="265"/>
      <c r="Z128" s="265"/>
      <c r="AA128" s="265"/>
      <c r="AB128" s="265"/>
      <c r="AC128" s="265"/>
      <c r="AD128" s="265"/>
      <c r="AE128" s="265"/>
      <c r="AF128" s="265"/>
      <c r="AG128" s="265"/>
    </row>
    <row r="129" spans="2:33" ht="13.8" outlineLevel="1" thickBot="1" x14ac:dyDescent="0.3">
      <c r="B129" s="264"/>
      <c r="C129" s="260"/>
      <c r="D129" s="259" t="s">
        <v>429</v>
      </c>
      <c r="E129" s="262" t="s">
        <v>428</v>
      </c>
      <c r="F129" s="291">
        <v>13300</v>
      </c>
      <c r="G129" s="261" t="s">
        <v>62</v>
      </c>
      <c r="M129" s="265"/>
      <c r="N129" s="265"/>
      <c r="O129" s="265"/>
      <c r="P129" s="265"/>
      <c r="Q129" s="265"/>
      <c r="R129" s="265"/>
      <c r="T129" s="265"/>
      <c r="U129" s="265"/>
      <c r="V129" s="265"/>
      <c r="W129" s="265"/>
      <c r="X129" s="265"/>
      <c r="Y129" s="265"/>
      <c r="Z129" s="265"/>
      <c r="AA129" s="265"/>
      <c r="AB129" s="265"/>
      <c r="AC129" s="265"/>
      <c r="AD129" s="265"/>
      <c r="AE129" s="265"/>
      <c r="AF129" s="265"/>
      <c r="AG129" s="265"/>
    </row>
    <row r="130" spans="2:33" outlineLevel="1" x14ac:dyDescent="0.25">
      <c r="B130" s="264"/>
      <c r="C130" s="260"/>
      <c r="D130" s="262"/>
      <c r="E130" s="262"/>
      <c r="F130" s="262"/>
      <c r="G130" s="261"/>
      <c r="M130" s="265"/>
      <c r="N130" s="265"/>
      <c r="O130" s="265"/>
      <c r="P130" s="265"/>
      <c r="Q130" s="265"/>
      <c r="R130" s="265"/>
      <c r="T130" s="265"/>
      <c r="U130" s="265"/>
      <c r="V130" s="265"/>
      <c r="W130" s="265"/>
      <c r="X130" s="265"/>
      <c r="Y130" s="265"/>
      <c r="Z130" s="265"/>
      <c r="AA130" s="265"/>
      <c r="AB130" s="265"/>
      <c r="AC130" s="265"/>
      <c r="AD130" s="265"/>
      <c r="AE130" s="265"/>
      <c r="AF130" s="265"/>
      <c r="AG130" s="265"/>
    </row>
    <row r="131" spans="2:33" ht="13.8" outlineLevel="1" x14ac:dyDescent="0.25">
      <c r="B131" s="264"/>
      <c r="C131" s="192" t="s">
        <v>419</v>
      </c>
      <c r="D131" s="141"/>
      <c r="E131" s="193"/>
      <c r="F131" s="194"/>
      <c r="G131" s="20"/>
      <c r="M131" s="265"/>
      <c r="N131" s="265"/>
      <c r="O131" s="265"/>
      <c r="P131" s="265"/>
      <c r="Q131" s="265"/>
      <c r="R131" s="265"/>
      <c r="T131" s="265"/>
      <c r="U131" s="265"/>
      <c r="V131" s="265"/>
      <c r="W131" s="265"/>
      <c r="X131" s="265"/>
      <c r="Y131" s="265"/>
      <c r="Z131" s="265"/>
      <c r="AA131" s="265"/>
      <c r="AB131" s="265"/>
      <c r="AC131" s="265"/>
      <c r="AD131" s="265"/>
      <c r="AE131" s="265"/>
      <c r="AF131" s="265"/>
      <c r="AG131" s="265"/>
    </row>
    <row r="132" spans="2:33" outlineLevel="1" x14ac:dyDescent="0.25">
      <c r="B132" s="264"/>
      <c r="E132" s="297" t="s">
        <v>418</v>
      </c>
      <c r="F132" s="297" t="s">
        <v>413</v>
      </c>
      <c r="M132" s="265"/>
      <c r="N132" s="265"/>
      <c r="O132" s="265"/>
      <c r="P132" s="265"/>
      <c r="Q132" s="265"/>
      <c r="R132" s="265"/>
      <c r="T132" s="265"/>
      <c r="U132" s="265"/>
      <c r="V132" s="265"/>
      <c r="W132" s="265"/>
      <c r="X132" s="265"/>
      <c r="Y132" s="265"/>
      <c r="Z132" s="265"/>
      <c r="AA132" s="265"/>
      <c r="AB132" s="265"/>
      <c r="AC132" s="265"/>
      <c r="AD132" s="265"/>
      <c r="AE132" s="265"/>
      <c r="AF132" s="265"/>
      <c r="AG132" s="265"/>
    </row>
    <row r="133" spans="2:33" outlineLevel="1" x14ac:dyDescent="0.25">
      <c r="B133" s="264"/>
      <c r="C133" s="20" t="s">
        <v>417</v>
      </c>
      <c r="E133" s="196">
        <v>17.5</v>
      </c>
      <c r="F133" s="196">
        <f>E133*45</f>
        <v>787.5</v>
      </c>
      <c r="H133" s="192"/>
      <c r="M133" s="265"/>
      <c r="N133" s="265"/>
      <c r="O133" s="265"/>
      <c r="P133" s="265"/>
      <c r="Q133" s="265"/>
      <c r="R133" s="265"/>
      <c r="T133" s="265"/>
      <c r="U133" s="265"/>
      <c r="V133" s="265"/>
      <c r="W133" s="265"/>
      <c r="X133" s="265"/>
      <c r="Y133" s="265"/>
      <c r="Z133" s="265"/>
      <c r="AA133" s="265"/>
      <c r="AB133" s="265"/>
      <c r="AC133" s="265"/>
      <c r="AD133" s="265"/>
      <c r="AE133" s="265"/>
      <c r="AF133" s="265"/>
      <c r="AG133" s="265"/>
    </row>
    <row r="134" spans="2:33" outlineLevel="1" x14ac:dyDescent="0.25">
      <c r="B134" s="264"/>
      <c r="C134" s="20"/>
      <c r="H134" s="39"/>
      <c r="M134" s="265"/>
      <c r="N134" s="265"/>
      <c r="O134" s="265"/>
      <c r="P134" s="265"/>
      <c r="Q134" s="265"/>
      <c r="R134" s="265"/>
      <c r="T134" s="265"/>
      <c r="U134" s="265"/>
      <c r="V134" s="265"/>
      <c r="W134" s="265"/>
      <c r="X134" s="265"/>
      <c r="Y134" s="265"/>
      <c r="Z134" s="265"/>
      <c r="AA134" s="265"/>
      <c r="AB134" s="265"/>
      <c r="AC134" s="265"/>
      <c r="AD134" s="265"/>
      <c r="AE134" s="265"/>
      <c r="AF134" s="265"/>
      <c r="AG134" s="265"/>
    </row>
    <row r="135" spans="2:33" outlineLevel="1" x14ac:dyDescent="0.25">
      <c r="B135" s="264"/>
      <c r="C135" s="192" t="s">
        <v>420</v>
      </c>
      <c r="H135" s="270"/>
      <c r="I135" s="154"/>
      <c r="M135" s="265"/>
      <c r="N135" s="265"/>
      <c r="O135" s="265"/>
      <c r="P135" s="265"/>
      <c r="Q135" s="265"/>
      <c r="R135" s="265"/>
      <c r="T135" s="265"/>
      <c r="U135" s="265"/>
      <c r="V135" s="265"/>
      <c r="W135" s="265"/>
      <c r="X135" s="265"/>
      <c r="Y135" s="265"/>
      <c r="Z135" s="265"/>
      <c r="AA135" s="265"/>
      <c r="AB135" s="265"/>
      <c r="AC135" s="265"/>
      <c r="AD135" s="265"/>
      <c r="AE135" s="265"/>
      <c r="AF135" s="265"/>
      <c r="AG135" s="265"/>
    </row>
    <row r="136" spans="2:33" outlineLevel="1" x14ac:dyDescent="0.25">
      <c r="B136" s="264"/>
      <c r="C136" s="20"/>
      <c r="E136" s="297" t="s">
        <v>418</v>
      </c>
      <c r="F136" s="297" t="s">
        <v>413</v>
      </c>
      <c r="H136" s="270"/>
      <c r="I136" s="154"/>
      <c r="M136" s="265"/>
      <c r="N136" s="265"/>
      <c r="O136" s="265"/>
      <c r="P136" s="265"/>
      <c r="Q136" s="265"/>
      <c r="R136" s="265"/>
      <c r="T136" s="265"/>
      <c r="U136" s="265"/>
      <c r="V136" s="265"/>
      <c r="W136" s="265"/>
      <c r="X136" s="265"/>
      <c r="Y136" s="265"/>
      <c r="Z136" s="265"/>
      <c r="AA136" s="265"/>
      <c r="AB136" s="265"/>
      <c r="AC136" s="265"/>
      <c r="AD136" s="265"/>
      <c r="AE136" s="265"/>
      <c r="AF136" s="265"/>
      <c r="AG136" s="265"/>
    </row>
    <row r="137" spans="2:33" outlineLevel="1" x14ac:dyDescent="0.25">
      <c r="B137" s="264"/>
      <c r="C137" s="20" t="s">
        <v>421</v>
      </c>
      <c r="E137" s="196">
        <v>50</v>
      </c>
      <c r="F137" s="196">
        <f>E137*45</f>
        <v>2250</v>
      </c>
      <c r="H137" s="270"/>
      <c r="I137" s="285"/>
      <c r="M137" s="265"/>
      <c r="N137" s="265"/>
      <c r="O137" s="265"/>
      <c r="P137" s="265"/>
      <c r="Q137" s="265"/>
      <c r="R137" s="265"/>
      <c r="T137" s="265"/>
      <c r="U137" s="265"/>
      <c r="V137" s="265"/>
      <c r="W137" s="265"/>
      <c r="X137" s="265"/>
      <c r="Y137" s="265"/>
      <c r="Z137" s="265"/>
      <c r="AA137" s="265"/>
      <c r="AB137" s="265"/>
      <c r="AC137" s="265"/>
      <c r="AD137" s="265"/>
      <c r="AE137" s="265"/>
      <c r="AF137" s="265"/>
      <c r="AG137" s="265"/>
    </row>
    <row r="138" spans="2:33" outlineLevel="1" x14ac:dyDescent="0.25">
      <c r="B138" s="264"/>
      <c r="C138" s="20" t="s">
        <v>422</v>
      </c>
      <c r="E138" s="196">
        <f>E137-E133</f>
        <v>32.5</v>
      </c>
      <c r="F138" s="196">
        <f>E138*45</f>
        <v>1462.5</v>
      </c>
      <c r="H138" s="270"/>
      <c r="I138" s="286"/>
      <c r="M138" s="265"/>
      <c r="N138" s="265"/>
      <c r="O138" s="265"/>
      <c r="P138" s="265"/>
      <c r="Q138" s="265"/>
      <c r="R138" s="265"/>
      <c r="T138" s="265"/>
      <c r="U138" s="265"/>
      <c r="V138" s="265"/>
      <c r="W138" s="265"/>
      <c r="X138" s="265"/>
      <c r="Y138" s="265"/>
      <c r="Z138" s="265"/>
      <c r="AA138" s="265"/>
      <c r="AB138" s="265"/>
      <c r="AC138" s="265"/>
      <c r="AD138" s="265"/>
      <c r="AE138" s="265"/>
      <c r="AF138" s="265"/>
      <c r="AG138" s="265"/>
    </row>
    <row r="139" spans="2:33" outlineLevel="1" x14ac:dyDescent="0.25">
      <c r="B139" s="264"/>
      <c r="C139" s="20"/>
      <c r="E139" s="154"/>
      <c r="F139" s="154"/>
      <c r="H139" s="270"/>
      <c r="I139" s="288"/>
      <c r="M139" s="265"/>
      <c r="N139" s="265"/>
      <c r="O139" s="265"/>
      <c r="P139" s="265"/>
      <c r="Q139" s="265"/>
      <c r="R139" s="265"/>
      <c r="T139" s="265"/>
      <c r="U139" s="265"/>
      <c r="V139" s="265"/>
      <c r="W139" s="265"/>
      <c r="X139" s="265"/>
      <c r="Y139" s="265"/>
      <c r="Z139" s="265"/>
      <c r="AA139" s="265"/>
      <c r="AB139" s="265"/>
      <c r="AC139" s="265"/>
      <c r="AD139" s="265"/>
      <c r="AE139" s="265"/>
      <c r="AF139" s="265"/>
      <c r="AG139" s="265"/>
    </row>
    <row r="140" spans="2:33" ht="15.6" outlineLevel="1" x14ac:dyDescent="0.25">
      <c r="B140" s="264"/>
      <c r="D140" s="6"/>
      <c r="E140" s="297" t="s">
        <v>413</v>
      </c>
      <c r="F140" s="297" t="s">
        <v>424</v>
      </c>
      <c r="G140" s="297" t="s">
        <v>425</v>
      </c>
      <c r="H140" s="141"/>
      <c r="I140" s="154"/>
      <c r="M140" s="265"/>
      <c r="N140" s="265"/>
      <c r="O140" s="265"/>
      <c r="P140" s="265"/>
      <c r="Q140" s="265"/>
      <c r="R140" s="265"/>
      <c r="T140" s="265"/>
      <c r="U140" s="265"/>
      <c r="V140" s="265"/>
      <c r="W140" s="265"/>
      <c r="X140" s="265"/>
      <c r="Y140" s="265"/>
      <c r="Z140" s="265"/>
      <c r="AA140" s="265"/>
      <c r="AB140" s="265"/>
      <c r="AC140" s="265"/>
      <c r="AD140" s="265"/>
      <c r="AE140" s="265"/>
      <c r="AF140" s="265"/>
      <c r="AG140" s="265"/>
    </row>
    <row r="141" spans="2:33" outlineLevel="1" x14ac:dyDescent="0.25">
      <c r="B141" s="264"/>
      <c r="C141" s="20" t="s">
        <v>423</v>
      </c>
      <c r="D141" s="287"/>
      <c r="E141" s="297">
        <v>200</v>
      </c>
      <c r="F141" s="297">
        <v>4550</v>
      </c>
      <c r="G141" s="126">
        <f>E141*F141</f>
        <v>910000</v>
      </c>
      <c r="M141" s="265"/>
      <c r="N141" s="265"/>
      <c r="O141" s="265"/>
      <c r="P141" s="265"/>
      <c r="Q141" s="265"/>
      <c r="R141" s="265"/>
      <c r="T141" s="265"/>
      <c r="U141" s="265"/>
      <c r="V141" s="265"/>
      <c r="W141" s="265"/>
      <c r="X141" s="265"/>
      <c r="Y141" s="265"/>
      <c r="Z141" s="265"/>
      <c r="AA141" s="265"/>
      <c r="AB141" s="265"/>
      <c r="AC141" s="265"/>
      <c r="AD141" s="265"/>
      <c r="AE141" s="265"/>
      <c r="AF141" s="265"/>
      <c r="AG141" s="265"/>
    </row>
    <row r="142" spans="2:33" outlineLevel="1" x14ac:dyDescent="0.25">
      <c r="B142" s="264"/>
      <c r="H142" s="250"/>
      <c r="I142" s="250"/>
      <c r="J142" s="4"/>
      <c r="M142" s="265"/>
      <c r="N142" s="265"/>
      <c r="O142" s="265"/>
      <c r="P142" s="265"/>
      <c r="Q142" s="265"/>
      <c r="R142" s="265"/>
      <c r="T142" s="265"/>
      <c r="U142" s="265"/>
      <c r="V142" s="265"/>
      <c r="W142" s="265"/>
      <c r="X142" s="265"/>
      <c r="Y142" s="265"/>
      <c r="Z142" s="265"/>
      <c r="AA142" s="265"/>
      <c r="AB142" s="265"/>
      <c r="AC142" s="265"/>
      <c r="AD142" s="265"/>
      <c r="AE142" s="265"/>
    </row>
    <row r="143" spans="2:33" ht="15.6" outlineLevel="1" x14ac:dyDescent="0.25">
      <c r="B143" s="264"/>
      <c r="E143" s="297" t="s">
        <v>413</v>
      </c>
      <c r="F143" s="297" t="s">
        <v>424</v>
      </c>
      <c r="G143" s="178" t="s">
        <v>426</v>
      </c>
      <c r="H143" s="250"/>
      <c r="I143" s="250"/>
      <c r="J143" s="4"/>
      <c r="M143" s="265"/>
      <c r="N143" s="265"/>
      <c r="O143" s="265"/>
      <c r="P143" s="265"/>
      <c r="Q143" s="265"/>
      <c r="R143" s="265"/>
      <c r="T143" s="265"/>
      <c r="U143" s="265"/>
      <c r="V143" s="265"/>
      <c r="W143" s="265"/>
      <c r="X143" s="265"/>
      <c r="Y143" s="265"/>
      <c r="Z143" s="265"/>
      <c r="AA143" s="265"/>
      <c r="AB143" s="265"/>
      <c r="AC143" s="265"/>
      <c r="AD143" s="265"/>
      <c r="AE143" s="265"/>
    </row>
    <row r="144" spans="2:33" outlineLevel="1" x14ac:dyDescent="0.25">
      <c r="B144" s="264"/>
      <c r="C144" s="20"/>
      <c r="D144" s="289"/>
      <c r="E144" s="297">
        <v>200</v>
      </c>
      <c r="F144" s="297">
        <v>4550</v>
      </c>
      <c r="G144" s="126">
        <v>13300</v>
      </c>
      <c r="H144" s="250"/>
      <c r="I144" s="250"/>
      <c r="J144" s="4"/>
      <c r="M144" s="265"/>
      <c r="N144" s="265"/>
      <c r="O144" s="265"/>
      <c r="P144" s="265"/>
      <c r="Q144" s="265"/>
      <c r="R144" s="265"/>
      <c r="S144" s="3"/>
    </row>
    <row r="145" spans="2:27" x14ac:dyDescent="0.25">
      <c r="B145" s="109"/>
      <c r="E145" s="250"/>
      <c r="F145" s="250"/>
      <c r="G145" s="250"/>
      <c r="H145" s="250"/>
      <c r="I145" s="250"/>
      <c r="J145" s="4"/>
      <c r="M145" s="265"/>
      <c r="N145" s="265"/>
      <c r="O145" s="265"/>
      <c r="P145" s="265"/>
      <c r="Q145" s="265"/>
      <c r="R145" s="265"/>
      <c r="S145" s="3"/>
    </row>
    <row r="146" spans="2:27" ht="50.1" customHeight="1" x14ac:dyDescent="0.25">
      <c r="B146" s="188" t="s">
        <v>326</v>
      </c>
      <c r="C146" s="201"/>
      <c r="D146" s="201"/>
      <c r="E146" s="201"/>
      <c r="F146" s="201"/>
      <c r="G146" s="201"/>
      <c r="H146" s="201"/>
      <c r="I146" s="202"/>
      <c r="J146" s="4"/>
      <c r="M146" s="265"/>
      <c r="N146" s="265"/>
      <c r="O146" s="265"/>
      <c r="P146" s="265"/>
      <c r="Q146" s="265"/>
      <c r="R146" s="265"/>
      <c r="S146" s="3"/>
    </row>
    <row r="147" spans="2:27" ht="12.75" customHeight="1" outlineLevel="1" x14ac:dyDescent="0.3">
      <c r="B147" s="159" t="s">
        <v>317</v>
      </c>
      <c r="C147" s="160"/>
      <c r="D147" s="38"/>
      <c r="E147" s="161"/>
      <c r="F147" s="161"/>
      <c r="G147" s="161"/>
      <c r="H147" s="158"/>
      <c r="I147" s="162"/>
      <c r="M147" s="265"/>
      <c r="N147" s="265"/>
      <c r="O147" s="6"/>
      <c r="P147" s="265"/>
      <c r="Q147" s="265"/>
      <c r="R147" s="265"/>
      <c r="S147" s="3"/>
      <c r="AA147" s="9"/>
    </row>
    <row r="148" spans="2:27" ht="12.75" customHeight="1" outlineLevel="1" x14ac:dyDescent="0.25">
      <c r="B148" s="1411"/>
      <c r="C148" s="1361"/>
      <c r="D148" s="1361"/>
      <c r="E148" s="20"/>
      <c r="F148" s="20"/>
      <c r="G148" s="20"/>
      <c r="H148" s="20"/>
      <c r="I148" s="163"/>
      <c r="M148" s="265"/>
      <c r="N148" s="265"/>
      <c r="O148" s="265"/>
      <c r="P148" s="265"/>
      <c r="Q148" s="265"/>
      <c r="R148" s="265"/>
      <c r="S148" s="3"/>
    </row>
    <row r="149" spans="2:27" ht="12.75" customHeight="1" outlineLevel="1" x14ac:dyDescent="0.25">
      <c r="B149" s="1411"/>
      <c r="C149" s="1361"/>
      <c r="D149" s="1361"/>
      <c r="E149" s="20"/>
      <c r="F149" s="20"/>
      <c r="G149" s="20"/>
      <c r="H149" s="20"/>
      <c r="I149" s="163"/>
      <c r="L149" s="11"/>
      <c r="M149" s="263"/>
      <c r="N149" s="265"/>
      <c r="O149" s="265"/>
      <c r="P149" s="265"/>
      <c r="Q149" s="265"/>
      <c r="R149" s="265"/>
      <c r="S149" s="3"/>
    </row>
    <row r="150" spans="2:27" ht="12.75" customHeight="1" outlineLevel="1" x14ac:dyDescent="0.25">
      <c r="B150" s="169"/>
      <c r="C150" s="169"/>
      <c r="D150" s="170"/>
      <c r="E150" s="20"/>
      <c r="F150" s="20"/>
      <c r="G150" s="20"/>
      <c r="H150" s="20"/>
      <c r="I150" s="163"/>
      <c r="M150" s="265"/>
      <c r="N150" s="265"/>
      <c r="O150" s="265"/>
      <c r="P150" s="265"/>
      <c r="Q150" s="265"/>
      <c r="R150" s="265"/>
      <c r="S150" s="3"/>
    </row>
    <row r="151" spans="2:27" ht="12.75" customHeight="1" outlineLevel="1" x14ac:dyDescent="0.25">
      <c r="B151" s="164" t="s">
        <v>21</v>
      </c>
      <c r="C151" s="160"/>
      <c r="D151" s="38" t="s">
        <v>2</v>
      </c>
      <c r="E151" s="165"/>
      <c r="F151" s="38"/>
      <c r="G151" s="229">
        <v>0</v>
      </c>
      <c r="H151" s="20"/>
      <c r="I151" s="163"/>
      <c r="M151" s="265"/>
      <c r="N151" s="265"/>
      <c r="O151" s="265"/>
      <c r="P151" s="265"/>
      <c r="Q151" s="265"/>
      <c r="R151" s="265"/>
      <c r="S151" s="3"/>
    </row>
    <row r="152" spans="2:27" ht="12.75" customHeight="1" outlineLevel="1" x14ac:dyDescent="0.25">
      <c r="B152" s="164" t="s">
        <v>6</v>
      </c>
      <c r="C152" s="160"/>
      <c r="D152" s="38" t="s">
        <v>2</v>
      </c>
      <c r="E152" s="165"/>
      <c r="F152" s="38"/>
      <c r="G152" s="229">
        <v>0</v>
      </c>
      <c r="H152" s="20"/>
      <c r="I152" s="163"/>
      <c r="M152" s="265"/>
      <c r="N152" s="265"/>
      <c r="O152" s="265"/>
      <c r="P152" s="265"/>
      <c r="Q152" s="265"/>
      <c r="R152" s="265"/>
      <c r="S152" s="3"/>
    </row>
    <row r="153" spans="2:27" ht="12.75" customHeight="1" outlineLevel="1" x14ac:dyDescent="0.25">
      <c r="B153" s="164" t="s">
        <v>27</v>
      </c>
      <c r="C153" s="160"/>
      <c r="D153" s="38" t="s">
        <v>2</v>
      </c>
      <c r="E153" s="166"/>
      <c r="F153" s="38"/>
      <c r="G153" s="229">
        <v>0</v>
      </c>
      <c r="H153" s="20"/>
      <c r="I153" s="163"/>
      <c r="L153" s="250"/>
      <c r="M153" s="265"/>
      <c r="N153" s="265"/>
      <c r="O153" s="265"/>
      <c r="P153" s="265"/>
      <c r="Q153" s="265"/>
      <c r="R153" s="265"/>
      <c r="S153" s="3"/>
    </row>
    <row r="154" spans="2:27" ht="15" customHeight="1" outlineLevel="1" x14ac:dyDescent="0.25">
      <c r="B154" s="164" t="s">
        <v>7</v>
      </c>
      <c r="C154" s="160"/>
      <c r="D154" s="38" t="s">
        <v>2</v>
      </c>
      <c r="E154" s="165"/>
      <c r="F154" s="38"/>
      <c r="G154" s="229">
        <v>0</v>
      </c>
      <c r="H154" s="20"/>
      <c r="I154" s="163"/>
      <c r="L154" s="250"/>
      <c r="M154" s="265"/>
      <c r="N154" s="265"/>
      <c r="O154" s="12"/>
      <c r="P154" s="265"/>
      <c r="Q154" s="265"/>
      <c r="R154" s="265"/>
      <c r="S154" s="3"/>
    </row>
    <row r="155" spans="2:27" ht="12.75" customHeight="1" outlineLevel="1" x14ac:dyDescent="0.25">
      <c r="B155" s="164" t="s">
        <v>8</v>
      </c>
      <c r="C155" s="160"/>
      <c r="D155" s="38" t="s">
        <v>2</v>
      </c>
      <c r="E155" s="165"/>
      <c r="F155" s="38"/>
      <c r="G155" s="229">
        <v>0</v>
      </c>
      <c r="H155" s="20"/>
      <c r="I155" s="163"/>
      <c r="L155" s="250"/>
      <c r="M155" s="265"/>
      <c r="N155" s="265"/>
      <c r="O155" s="265"/>
      <c r="P155" s="265"/>
      <c r="Q155" s="265"/>
      <c r="R155" s="265"/>
      <c r="S155" s="3"/>
    </row>
    <row r="156" spans="2:27" ht="15" customHeight="1" outlineLevel="1" x14ac:dyDescent="0.25">
      <c r="B156" s="164" t="s">
        <v>9</v>
      </c>
      <c r="C156" s="160"/>
      <c r="D156" s="38" t="s">
        <v>2</v>
      </c>
      <c r="E156" s="165"/>
      <c r="F156" s="38"/>
      <c r="G156" s="229">
        <v>0</v>
      </c>
      <c r="H156" s="20"/>
      <c r="I156" s="163"/>
      <c r="L156" s="250"/>
      <c r="M156" s="265"/>
      <c r="N156" s="265"/>
      <c r="O156" s="12"/>
      <c r="P156" s="265"/>
      <c r="Q156" s="265"/>
      <c r="R156" s="265"/>
      <c r="S156" s="3"/>
    </row>
    <row r="157" spans="2:27" ht="12.75" customHeight="1" outlineLevel="1" x14ac:dyDescent="0.25">
      <c r="B157" s="164" t="s">
        <v>10</v>
      </c>
      <c r="C157" s="160"/>
      <c r="D157" s="38" t="s">
        <v>2</v>
      </c>
      <c r="E157" s="165"/>
      <c r="F157" s="38"/>
      <c r="G157" s="229">
        <v>0</v>
      </c>
      <c r="H157" s="20"/>
      <c r="I157" s="163"/>
      <c r="L157" s="250"/>
      <c r="M157" s="265"/>
      <c r="N157" s="265"/>
      <c r="O157" s="265"/>
      <c r="P157" s="265"/>
      <c r="Q157" s="265"/>
      <c r="R157" s="265"/>
      <c r="S157" s="3"/>
    </row>
    <row r="158" spans="2:27" ht="12.75" customHeight="1" outlineLevel="1" x14ac:dyDescent="0.25">
      <c r="B158" s="164" t="s">
        <v>11</v>
      </c>
      <c r="C158" s="160"/>
      <c r="D158" s="38" t="s">
        <v>2</v>
      </c>
      <c r="E158" s="165"/>
      <c r="F158" s="38"/>
      <c r="G158" s="229">
        <v>0</v>
      </c>
      <c r="H158" s="20"/>
      <c r="I158" s="163"/>
      <c r="L158" s="250"/>
      <c r="M158" s="265"/>
      <c r="N158" s="265"/>
      <c r="O158" s="265"/>
      <c r="P158" s="265"/>
      <c r="Q158" s="265"/>
      <c r="R158" s="265"/>
      <c r="S158" s="3"/>
    </row>
    <row r="159" spans="2:27" ht="12.75" customHeight="1" outlineLevel="1" x14ac:dyDescent="0.25">
      <c r="B159" s="164" t="s">
        <v>4</v>
      </c>
      <c r="C159" s="160"/>
      <c r="D159" s="38" t="s">
        <v>2</v>
      </c>
      <c r="E159" s="165"/>
      <c r="F159" s="38"/>
      <c r="G159" s="229">
        <v>0</v>
      </c>
      <c r="H159" s="20"/>
      <c r="I159" s="163"/>
      <c r="L159" s="250"/>
      <c r="M159" s="265"/>
      <c r="N159" s="265"/>
      <c r="O159" s="265"/>
      <c r="P159" s="265"/>
      <c r="Q159" s="265"/>
      <c r="R159" s="265"/>
      <c r="S159" s="3"/>
    </row>
    <row r="160" spans="2:27" ht="12.75" customHeight="1" outlineLevel="1" x14ac:dyDescent="0.25">
      <c r="B160" s="164" t="s">
        <v>26</v>
      </c>
      <c r="C160" s="160"/>
      <c r="D160" s="38" t="s">
        <v>2</v>
      </c>
      <c r="E160" s="165"/>
      <c r="F160" s="38"/>
      <c r="G160" s="229">
        <v>0</v>
      </c>
      <c r="H160" s="20"/>
      <c r="I160" s="163"/>
      <c r="L160" s="250"/>
      <c r="M160" s="265"/>
      <c r="N160" s="265"/>
      <c r="O160" s="265"/>
      <c r="P160" s="265"/>
      <c r="Q160" s="265"/>
      <c r="R160" s="265"/>
      <c r="S160" s="3"/>
    </row>
    <row r="161" spans="2:19" ht="12.75" customHeight="1" outlineLevel="1" x14ac:dyDescent="0.25">
      <c r="B161" s="164" t="s">
        <v>12</v>
      </c>
      <c r="C161" s="160"/>
      <c r="D161" s="38" t="s">
        <v>2</v>
      </c>
      <c r="E161" s="165"/>
      <c r="F161" s="38"/>
      <c r="G161" s="229">
        <v>0</v>
      </c>
      <c r="H161" s="20"/>
      <c r="I161" s="163"/>
      <c r="L161" s="250"/>
      <c r="M161" s="265"/>
      <c r="N161" s="265"/>
      <c r="O161" s="265"/>
      <c r="P161" s="265"/>
      <c r="Q161" s="265"/>
      <c r="R161" s="265"/>
      <c r="S161" s="3"/>
    </row>
    <row r="162" spans="2:19" ht="12.75" customHeight="1" outlineLevel="1" x14ac:dyDescent="0.25">
      <c r="B162" s="164" t="s">
        <v>13</v>
      </c>
      <c r="C162" s="160"/>
      <c r="D162" s="38" t="s">
        <v>2</v>
      </c>
      <c r="E162" s="165"/>
      <c r="F162" s="38"/>
      <c r="G162" s="229">
        <v>0</v>
      </c>
      <c r="H162" s="20"/>
      <c r="I162" s="163"/>
      <c r="L162" s="250"/>
      <c r="M162" s="265"/>
      <c r="N162" s="265"/>
      <c r="O162" s="265"/>
      <c r="P162" s="265"/>
      <c r="Q162" s="265"/>
      <c r="R162" s="265"/>
      <c r="S162" s="3"/>
    </row>
    <row r="163" spans="2:19" ht="12.75" customHeight="1" outlineLevel="1" x14ac:dyDescent="0.25">
      <c r="B163" s="164" t="s">
        <v>20</v>
      </c>
      <c r="C163" s="160"/>
      <c r="D163" s="38" t="s">
        <v>2</v>
      </c>
      <c r="E163" s="165"/>
      <c r="F163" s="38"/>
      <c r="G163" s="229">
        <v>0</v>
      </c>
      <c r="H163" s="20"/>
      <c r="I163" s="163"/>
      <c r="L163" s="250"/>
      <c r="M163" s="265"/>
      <c r="N163" s="265"/>
      <c r="O163" s="265"/>
      <c r="P163" s="265"/>
      <c r="Q163" s="265"/>
      <c r="R163" s="265"/>
      <c r="S163" s="3"/>
    </row>
    <row r="164" spans="2:19" ht="12.75" customHeight="1" outlineLevel="1" x14ac:dyDescent="0.25">
      <c r="B164" s="164" t="s">
        <v>22</v>
      </c>
      <c r="C164" s="160"/>
      <c r="D164" s="38" t="s">
        <v>2</v>
      </c>
      <c r="E164" s="166"/>
      <c r="F164" s="38"/>
      <c r="G164" s="229" t="s">
        <v>319</v>
      </c>
      <c r="H164" s="20"/>
      <c r="I164" s="163"/>
      <c r="L164" s="250"/>
      <c r="M164" s="265"/>
      <c r="N164" s="265"/>
      <c r="O164" s="265"/>
      <c r="P164" s="265"/>
      <c r="Q164" s="265"/>
      <c r="R164" s="265"/>
      <c r="S164" s="3"/>
    </row>
    <row r="165" spans="2:19" ht="12.75" customHeight="1" outlineLevel="1" x14ac:dyDescent="0.25">
      <c r="B165" s="164" t="s">
        <v>15</v>
      </c>
      <c r="C165" s="160"/>
      <c r="D165" s="38" t="s">
        <v>2</v>
      </c>
      <c r="E165" s="166"/>
      <c r="F165" s="38"/>
      <c r="G165" s="229" t="s">
        <v>319</v>
      </c>
      <c r="H165" s="20"/>
      <c r="I165" s="163"/>
      <c r="L165" s="250"/>
      <c r="M165" s="265"/>
      <c r="N165" s="265"/>
      <c r="O165" s="265"/>
      <c r="P165" s="265"/>
      <c r="Q165" s="265"/>
      <c r="R165" s="265"/>
      <c r="S165" s="3"/>
    </row>
    <row r="166" spans="2:19" ht="12.75" customHeight="1" outlineLevel="1" x14ac:dyDescent="0.25">
      <c r="B166" s="164" t="s">
        <v>14</v>
      </c>
      <c r="C166" s="160"/>
      <c r="D166" s="38" t="s">
        <v>2</v>
      </c>
      <c r="E166" s="166"/>
      <c r="F166" s="38"/>
      <c r="G166" s="229" t="s">
        <v>319</v>
      </c>
      <c r="H166" s="20"/>
      <c r="I166" s="163"/>
      <c r="L166" s="250"/>
      <c r="M166" s="265"/>
      <c r="N166" s="265"/>
      <c r="O166" s="265"/>
      <c r="P166" s="265"/>
      <c r="Q166" s="265"/>
      <c r="R166" s="265"/>
      <c r="S166" s="3"/>
    </row>
    <row r="167" spans="2:19" ht="12.75" customHeight="1" outlineLevel="1" x14ac:dyDescent="0.25">
      <c r="B167" s="164"/>
      <c r="C167" s="160"/>
      <c r="D167" s="38"/>
      <c r="E167" s="20"/>
      <c r="F167" s="38"/>
      <c r="G167" s="230"/>
      <c r="H167" s="20"/>
      <c r="I167" s="163"/>
      <c r="L167" s="250"/>
      <c r="M167" s="265"/>
      <c r="N167" s="265"/>
      <c r="O167" s="265"/>
      <c r="P167" s="265"/>
      <c r="Q167" s="265"/>
      <c r="R167" s="265"/>
      <c r="S167" s="3"/>
    </row>
    <row r="168" spans="2:19" ht="12.75" customHeight="1" outlineLevel="1" x14ac:dyDescent="0.25">
      <c r="B168" s="159" t="s">
        <v>376</v>
      </c>
      <c r="C168" s="160"/>
      <c r="D168" s="38"/>
      <c r="E168" s="197"/>
      <c r="F168" s="20"/>
      <c r="G168" s="232">
        <f>SUM(G151:G167)</f>
        <v>0</v>
      </c>
      <c r="H168" s="20"/>
      <c r="I168" s="163"/>
      <c r="L168" s="250"/>
      <c r="M168" s="265"/>
      <c r="N168" s="265"/>
      <c r="O168" s="265"/>
      <c r="P168" s="265"/>
      <c r="Q168" s="265"/>
      <c r="R168" s="265"/>
      <c r="S168" s="3"/>
    </row>
    <row r="169" spans="2:19" ht="12.75" customHeight="1" outlineLevel="1" x14ac:dyDescent="0.25">
      <c r="B169" s="164"/>
      <c r="C169" s="160"/>
      <c r="D169" s="38"/>
      <c r="E169" s="20"/>
      <c r="F169" s="20"/>
      <c r="G169" s="230"/>
      <c r="H169" s="20"/>
      <c r="I169" s="163"/>
      <c r="L169" s="250"/>
      <c r="M169" s="265"/>
      <c r="N169" s="265"/>
      <c r="O169" s="265"/>
      <c r="P169" s="265"/>
      <c r="Q169" s="265"/>
      <c r="R169" s="265"/>
      <c r="S169" s="3"/>
    </row>
    <row r="170" spans="2:19" ht="12.75" customHeight="1" outlineLevel="1" x14ac:dyDescent="0.25">
      <c r="B170" s="164"/>
      <c r="C170" s="160"/>
      <c r="D170" s="38"/>
      <c r="E170" s="20"/>
      <c r="F170" s="20"/>
      <c r="G170" s="20"/>
      <c r="H170" s="20"/>
      <c r="I170" s="163"/>
      <c r="L170" s="4"/>
      <c r="M170" s="16"/>
      <c r="N170" s="265"/>
      <c r="O170" s="265"/>
      <c r="P170" s="265"/>
      <c r="Q170" s="265"/>
      <c r="R170" s="265"/>
      <c r="S170" s="3"/>
    </row>
    <row r="171" spans="2:19" ht="12.75" customHeight="1" outlineLevel="1" x14ac:dyDescent="0.25">
      <c r="B171" s="169" t="s">
        <v>400</v>
      </c>
      <c r="C171" s="170"/>
      <c r="D171" s="38"/>
      <c r="E171" s="20"/>
      <c r="F171" s="20"/>
      <c r="G171" s="20"/>
      <c r="H171" s="20"/>
      <c r="I171" s="163"/>
      <c r="L171" s="4"/>
      <c r="M171" s="16"/>
      <c r="N171" s="265"/>
      <c r="O171" s="265"/>
      <c r="P171" s="265"/>
      <c r="Q171" s="265"/>
      <c r="R171" s="265"/>
      <c r="S171" s="3"/>
    </row>
    <row r="172" spans="2:19" ht="12.75" customHeight="1" outlineLevel="1" x14ac:dyDescent="0.35">
      <c r="B172" s="164" t="s">
        <v>401</v>
      </c>
      <c r="C172" s="160"/>
      <c r="D172" s="38" t="s">
        <v>1</v>
      </c>
      <c r="E172" s="20">
        <v>2</v>
      </c>
      <c r="F172" s="20">
        <f>A172*3</f>
        <v>0</v>
      </c>
      <c r="G172" s="141">
        <f>E172*F172</f>
        <v>0</v>
      </c>
      <c r="H172" s="20"/>
      <c r="I172" s="163"/>
      <c r="L172" s="13"/>
      <c r="M172" s="265"/>
      <c r="N172" s="265"/>
      <c r="O172" s="265"/>
      <c r="P172" s="265"/>
      <c r="Q172" s="265"/>
      <c r="R172" s="265"/>
      <c r="S172" s="3"/>
    </row>
    <row r="173" spans="2:19" ht="12.75" customHeight="1" outlineLevel="1" x14ac:dyDescent="0.25">
      <c r="B173" s="164" t="s">
        <v>402</v>
      </c>
      <c r="C173" s="160"/>
      <c r="D173" s="38" t="s">
        <v>1</v>
      </c>
      <c r="E173" s="20">
        <v>2</v>
      </c>
      <c r="F173" s="20">
        <f>A173*3</f>
        <v>0</v>
      </c>
      <c r="G173" s="141">
        <f>E173*F173</f>
        <v>0</v>
      </c>
      <c r="H173" s="20"/>
      <c r="I173" s="163"/>
      <c r="L173" s="4"/>
      <c r="M173" s="6"/>
      <c r="N173" s="265"/>
      <c r="O173" s="265"/>
      <c r="P173" s="265"/>
      <c r="Q173" s="265"/>
      <c r="R173" s="265"/>
      <c r="S173" s="3"/>
    </row>
    <row r="174" spans="2:19" ht="12.75" customHeight="1" outlineLevel="1" x14ac:dyDescent="0.25">
      <c r="B174" s="164" t="s">
        <v>403</v>
      </c>
      <c r="C174" s="160"/>
      <c r="D174" s="38" t="s">
        <v>1</v>
      </c>
      <c r="E174" s="20">
        <v>2</v>
      </c>
      <c r="F174" s="20">
        <v>0</v>
      </c>
      <c r="G174" s="141">
        <f>E174*F174</f>
        <v>0</v>
      </c>
      <c r="H174" s="20"/>
      <c r="I174" s="163"/>
      <c r="L174" s="4"/>
      <c r="M174" s="16"/>
      <c r="N174" s="265"/>
      <c r="O174" s="265"/>
      <c r="P174" s="265"/>
      <c r="Q174" s="265"/>
      <c r="R174" s="265"/>
      <c r="S174" s="3"/>
    </row>
    <row r="175" spans="2:19" ht="12.75" customHeight="1" outlineLevel="1" x14ac:dyDescent="0.25">
      <c r="B175" s="164" t="s">
        <v>404</v>
      </c>
      <c r="C175" s="160"/>
      <c r="D175" s="38" t="s">
        <v>1</v>
      </c>
      <c r="E175" s="20">
        <v>2</v>
      </c>
      <c r="F175" s="20">
        <v>0</v>
      </c>
      <c r="G175" s="141">
        <f>E175*F175</f>
        <v>0</v>
      </c>
      <c r="H175" s="20"/>
      <c r="I175" s="163"/>
      <c r="L175" s="4"/>
      <c r="M175" s="16"/>
      <c r="N175" s="265"/>
      <c r="O175" s="265"/>
      <c r="P175" s="265"/>
      <c r="Q175" s="265"/>
      <c r="R175" s="265"/>
      <c r="S175" s="3"/>
    </row>
    <row r="176" spans="2:19" ht="12.75" customHeight="1" outlineLevel="1" x14ac:dyDescent="0.25">
      <c r="B176" s="164" t="s">
        <v>405</v>
      </c>
      <c r="C176" s="160"/>
      <c r="D176" s="38"/>
      <c r="E176" s="20"/>
      <c r="F176" s="20"/>
      <c r="G176" s="141">
        <v>23000</v>
      </c>
      <c r="H176" s="20"/>
      <c r="I176" s="163"/>
      <c r="L176" s="4"/>
      <c r="M176" s="16"/>
      <c r="N176" s="265"/>
      <c r="O176" s="265"/>
      <c r="P176" s="265"/>
      <c r="Q176" s="265"/>
      <c r="R176" s="265"/>
      <c r="S176" s="3"/>
    </row>
    <row r="177" spans="2:19" ht="12.75" customHeight="1" outlineLevel="1" x14ac:dyDescent="0.25">
      <c r="B177" s="164" t="s">
        <v>406</v>
      </c>
      <c r="C177" s="160"/>
      <c r="D177" s="38"/>
      <c r="E177" s="20"/>
      <c r="F177" s="20"/>
      <c r="G177" s="141">
        <v>45000</v>
      </c>
      <c r="H177" s="20"/>
      <c r="I177" s="163"/>
      <c r="L177" s="4"/>
      <c r="M177" s="16"/>
      <c r="N177" s="265"/>
      <c r="O177" s="265"/>
      <c r="P177" s="265"/>
      <c r="Q177" s="265"/>
      <c r="R177" s="265"/>
      <c r="S177" s="3"/>
    </row>
    <row r="178" spans="2:19" ht="12.75" customHeight="1" outlineLevel="1" x14ac:dyDescent="0.25">
      <c r="B178" s="164" t="s">
        <v>408</v>
      </c>
      <c r="C178" s="160"/>
      <c r="D178" s="38"/>
      <c r="E178" s="20"/>
      <c r="F178" s="20"/>
      <c r="G178" s="141">
        <v>17000</v>
      </c>
      <c r="H178" s="20"/>
      <c r="I178" s="163"/>
      <c r="L178" s="13"/>
      <c r="M178" s="265"/>
      <c r="N178" s="265"/>
      <c r="O178" s="265"/>
      <c r="P178" s="265"/>
      <c r="Q178" s="265"/>
      <c r="R178" s="265"/>
      <c r="S178" s="3"/>
    </row>
    <row r="179" spans="2:19" ht="12.75" customHeight="1" outlineLevel="1" x14ac:dyDescent="0.25">
      <c r="B179" s="164"/>
      <c r="C179" s="160"/>
      <c r="D179" s="38"/>
      <c r="E179" s="20"/>
      <c r="F179" s="20"/>
      <c r="G179" s="141"/>
      <c r="H179" s="20"/>
      <c r="I179" s="163"/>
      <c r="L179" s="13"/>
      <c r="M179" s="265"/>
      <c r="N179" s="265"/>
      <c r="O179" s="265"/>
      <c r="P179" s="265"/>
      <c r="Q179" s="265"/>
      <c r="R179" s="265"/>
      <c r="S179" s="3"/>
    </row>
    <row r="180" spans="2:19" ht="12.75" customHeight="1" outlineLevel="1" x14ac:dyDescent="0.25">
      <c r="B180" s="169" t="s">
        <v>405</v>
      </c>
      <c r="C180" s="170"/>
      <c r="D180" s="171"/>
      <c r="E180" s="6"/>
      <c r="F180" s="6"/>
      <c r="G180" s="263">
        <f>SUM(G172:G179)</f>
        <v>85000</v>
      </c>
      <c r="H180" s="20"/>
      <c r="I180" s="163"/>
      <c r="L180" s="4"/>
      <c r="M180" s="16"/>
      <c r="N180" s="265"/>
      <c r="O180" s="265"/>
      <c r="P180" s="265"/>
      <c r="Q180" s="265"/>
      <c r="R180" s="265"/>
      <c r="S180" s="3"/>
    </row>
    <row r="181" spans="2:19" ht="12.75" customHeight="1" outlineLevel="1" x14ac:dyDescent="0.25">
      <c r="B181" s="199"/>
      <c r="C181" s="38"/>
      <c r="D181" s="38"/>
      <c r="E181" s="20"/>
      <c r="F181" s="20"/>
      <c r="G181" s="141"/>
      <c r="H181" s="20"/>
      <c r="I181" s="163"/>
      <c r="L181" s="4"/>
      <c r="M181" s="16"/>
      <c r="N181" s="265"/>
      <c r="O181" s="265"/>
      <c r="P181" s="265"/>
      <c r="Q181" s="265"/>
      <c r="R181" s="265"/>
      <c r="S181" s="3"/>
    </row>
    <row r="182" spans="2:19" ht="12.75" customHeight="1" outlineLevel="1" x14ac:dyDescent="0.25">
      <c r="B182" s="164"/>
      <c r="C182" s="160"/>
      <c r="D182" s="38"/>
      <c r="E182" s="20"/>
      <c r="F182" s="20"/>
      <c r="G182" s="141"/>
      <c r="H182" s="20"/>
      <c r="I182" s="163"/>
      <c r="L182" s="4"/>
      <c r="M182" s="16"/>
      <c r="N182" s="265"/>
      <c r="O182" s="265"/>
      <c r="P182" s="265"/>
      <c r="Q182" s="265"/>
      <c r="R182" s="265"/>
      <c r="S182" s="3"/>
    </row>
    <row r="183" spans="2:19" ht="12.75" customHeight="1" outlineLevel="1" x14ac:dyDescent="0.25">
      <c r="B183" s="164"/>
      <c r="C183" s="160"/>
      <c r="D183" s="38"/>
      <c r="E183" s="20"/>
      <c r="F183" s="20"/>
      <c r="G183" s="141"/>
      <c r="H183" s="20"/>
      <c r="I183" s="163"/>
      <c r="L183" s="4"/>
      <c r="M183" s="16"/>
      <c r="N183" s="265"/>
      <c r="O183" s="265"/>
      <c r="P183" s="265"/>
      <c r="Q183" s="265"/>
      <c r="R183" s="265"/>
      <c r="S183" s="3"/>
    </row>
    <row r="184" spans="2:19" ht="12.75" customHeight="1" outlineLevel="1" x14ac:dyDescent="0.25">
      <c r="B184" s="164"/>
      <c r="C184" s="160"/>
      <c r="D184" s="38"/>
      <c r="E184" s="20"/>
      <c r="F184" s="20"/>
      <c r="G184" s="141"/>
      <c r="H184" s="20"/>
      <c r="I184" s="163"/>
      <c r="L184" s="4"/>
      <c r="M184" s="16"/>
      <c r="N184" s="265"/>
      <c r="O184" s="265"/>
      <c r="P184" s="265"/>
      <c r="Q184" s="265"/>
      <c r="R184" s="265"/>
      <c r="S184" s="3"/>
    </row>
    <row r="185" spans="2:19" ht="12.75" customHeight="1" outlineLevel="1" x14ac:dyDescent="0.25">
      <c r="B185" s="164"/>
      <c r="C185" s="160"/>
      <c r="D185" s="38"/>
      <c r="E185" s="20"/>
      <c r="F185" s="20"/>
      <c r="G185" s="141"/>
      <c r="H185" s="20"/>
      <c r="I185" s="163"/>
      <c r="L185" s="4"/>
      <c r="M185" s="16"/>
      <c r="N185" s="265"/>
      <c r="O185" s="265"/>
      <c r="P185" s="265"/>
      <c r="Q185" s="265"/>
      <c r="R185" s="265"/>
      <c r="S185" s="3"/>
    </row>
    <row r="186" spans="2:19" ht="12.75" customHeight="1" outlineLevel="1" x14ac:dyDescent="0.25">
      <c r="B186" s="164"/>
      <c r="C186" s="160"/>
      <c r="D186" s="38"/>
      <c r="E186" s="20"/>
      <c r="F186" s="20"/>
      <c r="G186" s="141"/>
      <c r="H186" s="20"/>
      <c r="I186" s="163"/>
      <c r="L186" s="4"/>
      <c r="M186" s="16"/>
      <c r="N186" s="265"/>
      <c r="O186" s="265"/>
      <c r="P186" s="265"/>
      <c r="Q186" s="265"/>
      <c r="R186" s="265"/>
      <c r="S186" s="3"/>
    </row>
    <row r="187" spans="2:19" ht="12.75" customHeight="1" outlineLevel="1" x14ac:dyDescent="0.25">
      <c r="B187" s="164"/>
      <c r="C187" s="160"/>
      <c r="D187" s="38"/>
      <c r="E187" s="20"/>
      <c r="F187" s="20"/>
      <c r="G187" s="141"/>
      <c r="H187" s="20"/>
      <c r="I187" s="163"/>
      <c r="L187" s="4"/>
      <c r="M187" s="16"/>
      <c r="N187" s="265"/>
      <c r="O187" s="265"/>
      <c r="P187" s="265"/>
      <c r="Q187" s="265"/>
      <c r="R187" s="265"/>
      <c r="S187" s="3"/>
    </row>
    <row r="188" spans="2:19" ht="12.75" customHeight="1" outlineLevel="1" x14ac:dyDescent="0.25">
      <c r="B188" s="164"/>
      <c r="C188" s="160"/>
      <c r="D188" s="38"/>
      <c r="E188" s="20"/>
      <c r="F188" s="20"/>
      <c r="G188" s="141"/>
      <c r="H188" s="20"/>
      <c r="I188" s="163"/>
      <c r="L188" s="4"/>
      <c r="M188" s="16"/>
      <c r="N188" s="265"/>
      <c r="O188" s="265"/>
      <c r="P188" s="265"/>
      <c r="Q188" s="265"/>
      <c r="R188" s="265"/>
      <c r="S188" s="3"/>
    </row>
    <row r="189" spans="2:19" ht="12.75" customHeight="1" outlineLevel="1" x14ac:dyDescent="0.25">
      <c r="B189" s="164"/>
      <c r="C189" s="160"/>
      <c r="D189" s="38"/>
      <c r="E189" s="20"/>
      <c r="F189" s="20"/>
      <c r="G189" s="141"/>
      <c r="H189" s="20"/>
      <c r="I189" s="163"/>
      <c r="L189" s="4"/>
      <c r="M189" s="16"/>
      <c r="N189" s="265"/>
      <c r="O189" s="265"/>
      <c r="P189" s="265"/>
      <c r="Q189" s="265"/>
      <c r="R189" s="265"/>
      <c r="S189" s="3"/>
    </row>
    <row r="190" spans="2:19" ht="13.5" customHeight="1" x14ac:dyDescent="0.25">
      <c r="B190" s="173"/>
      <c r="C190" s="174"/>
      <c r="D190" s="174"/>
      <c r="E190" s="174"/>
      <c r="F190" s="174"/>
      <c r="G190" s="174"/>
      <c r="H190" s="174"/>
      <c r="I190" s="175"/>
      <c r="M190" s="265"/>
      <c r="N190" s="265"/>
      <c r="O190" s="265"/>
      <c r="P190" s="265"/>
      <c r="Q190" s="265"/>
      <c r="R190" s="265"/>
      <c r="S190" s="3"/>
    </row>
    <row r="194" spans="1:34" s="265" customFormat="1" x14ac:dyDescent="0.25">
      <c r="A194" s="3"/>
      <c r="C194" s="22" t="s">
        <v>345</v>
      </c>
      <c r="M194" s="250"/>
      <c r="N194" s="250"/>
      <c r="O194" s="250"/>
      <c r="P194" s="250"/>
      <c r="Q194" s="250"/>
      <c r="R194" s="4"/>
      <c r="T194" s="3"/>
      <c r="U194" s="3"/>
      <c r="V194" s="3"/>
      <c r="W194" s="3"/>
      <c r="X194" s="3"/>
      <c r="Y194" s="3"/>
      <c r="Z194" s="3"/>
      <c r="AA194" s="3"/>
      <c r="AB194" s="3"/>
      <c r="AC194" s="3"/>
      <c r="AD194" s="3"/>
      <c r="AE194" s="3"/>
      <c r="AF194" s="3"/>
      <c r="AG194" s="3"/>
      <c r="AH194" s="3"/>
    </row>
  </sheetData>
  <sheetProtection selectLockedCells="1" selectUnlockedCells="1"/>
  <customSheetViews>
    <customSheetView guid="{A6782FE9-B685-414A-AE7C-88DCECE46F98}" showGridLines="0" state="hidden" topLeftCell="B86">
      <selection activeCell="N41" sqref="N41"/>
    </customSheetView>
    <customSheetView guid="{B3CC6716-B0D5-47EF-8E63-31BFB5BD2D58}" showGridLines="0" hiddenRows="1" state="hidden" topLeftCell="B86">
      <selection activeCell="N41" sqref="N41"/>
      <rowBreaks count="2" manualBreakCount="2">
        <brk id="58" min="1" max="8" man="1"/>
        <brk id="97" min="1" max="8" man="1"/>
      </rowBreaks>
      <pageMargins left="0.70866141732283472" right="0.70866141732283472" top="0.74803149606299213" bottom="0.74803149606299213" header="0.31496062992125984" footer="0.31496062992125984"/>
      <printOptions horizontalCentered="1"/>
      <pageSetup paperSize="9" scale="75" fitToHeight="2" orientation="portrait" r:id="rId1"/>
      <headerFooter alignWithMargins="0">
        <oddHeader>Side &amp;P&amp;REstimat varme</oddHeader>
        <oddFooter>&amp;L&amp;P av &amp;N&amp;R&amp;A</oddFooter>
      </headerFooter>
    </customSheetView>
  </customSheetViews>
  <mergeCells count="13">
    <mergeCell ref="C48:D48"/>
    <mergeCell ref="B3:I3"/>
    <mergeCell ref="C27:D27"/>
    <mergeCell ref="C34:D34"/>
    <mergeCell ref="C35:F35"/>
    <mergeCell ref="C36:F36"/>
    <mergeCell ref="C124:G124"/>
    <mergeCell ref="C55:D55"/>
    <mergeCell ref="B148:D148"/>
    <mergeCell ref="B149:D149"/>
    <mergeCell ref="C125:G125"/>
    <mergeCell ref="C126:G126"/>
    <mergeCell ref="C127:G127"/>
  </mergeCells>
  <printOptions horizontalCentered="1"/>
  <pageMargins left="0.70866141732283472" right="0.70866141732283472" top="0.74803149606299213" bottom="0.74803149606299213" header="0.31496062992125984" footer="0.31496062992125984"/>
  <pageSetup paperSize="9" scale="75" fitToHeight="2" orientation="portrait" r:id="rId2"/>
  <headerFooter alignWithMargins="0">
    <oddHeader>Side &amp;P&amp;REstimat varme</oddHeader>
    <oddFooter>&amp;L&amp;P av &amp;N&amp;R&amp;A</oddFooter>
  </headerFooter>
  <rowBreaks count="2" manualBreakCount="2">
    <brk id="58" min="1" max="8" man="1"/>
    <brk id="97" min="1" max="8"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2">
    <tabColor rgb="FF002060"/>
  </sheetPr>
  <dimension ref="A1:AL140"/>
  <sheetViews>
    <sheetView workbookViewId="0">
      <selection activeCell="E460" sqref="E460"/>
    </sheetView>
  </sheetViews>
  <sheetFormatPr baseColWidth="10" defaultRowHeight="13.2" outlineLevelRow="1" x14ac:dyDescent="0.25"/>
  <cols>
    <col min="9" max="9" width="12.88671875" bestFit="1" customWidth="1"/>
  </cols>
  <sheetData>
    <row r="1" spans="1:36" s="575" customFormat="1" ht="26.25" customHeight="1" x14ac:dyDescent="0.25">
      <c r="G1" s="576"/>
    </row>
    <row r="2" spans="1:36" s="3" customFormat="1" ht="50.1" customHeight="1" x14ac:dyDescent="0.25">
      <c r="A2" s="573"/>
      <c r="B2" s="1374" t="s">
        <v>714</v>
      </c>
      <c r="C2" s="1374"/>
      <c r="D2" s="1374"/>
      <c r="E2" s="1374"/>
      <c r="F2" s="1374"/>
      <c r="G2" s="1374"/>
      <c r="H2" s="1374"/>
      <c r="I2" s="1374"/>
      <c r="J2" s="573"/>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7"/>
    </row>
    <row r="3" spans="1:36" s="3" customFormat="1" ht="18" x14ac:dyDescent="0.35">
      <c r="A3" s="507" t="s">
        <v>304</v>
      </c>
      <c r="B3" s="467" t="s">
        <v>69</v>
      </c>
      <c r="C3" s="466"/>
      <c r="D3" s="466"/>
      <c r="E3" s="466"/>
      <c r="F3" s="7"/>
      <c r="G3" s="7"/>
      <c r="H3" s="7"/>
      <c r="I3" s="7"/>
      <c r="J3" s="7"/>
      <c r="K3" s="7"/>
      <c r="L3" s="7"/>
      <c r="M3" s="7"/>
      <c r="N3" s="7"/>
      <c r="O3" s="7"/>
      <c r="P3" s="7"/>
      <c r="Q3" s="7"/>
      <c r="R3" s="7"/>
      <c r="S3" s="7"/>
      <c r="T3" s="7"/>
      <c r="U3" s="7"/>
      <c r="V3" s="7"/>
      <c r="W3" s="7"/>
      <c r="X3" s="7"/>
      <c r="Y3" s="7"/>
      <c r="Z3" s="7"/>
      <c r="AA3" s="7"/>
      <c r="AB3" s="7"/>
      <c r="AC3" s="7"/>
      <c r="AD3" s="7"/>
      <c r="AE3" s="7"/>
      <c r="AF3" s="573"/>
      <c r="AG3" s="573"/>
      <c r="AH3" s="573"/>
      <c r="AI3" s="573"/>
      <c r="AJ3" s="33"/>
    </row>
    <row r="4" spans="1:36" s="3" customFormat="1" outlineLevel="1" x14ac:dyDescent="0.25">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33"/>
    </row>
    <row r="5" spans="1:36" s="3" customFormat="1" outlineLevel="1" x14ac:dyDescent="0.25">
      <c r="A5" s="573"/>
      <c r="B5" s="573" t="s">
        <v>61</v>
      </c>
      <c r="C5" s="47">
        <f>E30</f>
        <v>0</v>
      </c>
      <c r="D5" s="573" t="s">
        <v>70</v>
      </c>
      <c r="E5" s="254" t="s">
        <v>715</v>
      </c>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33"/>
    </row>
    <row r="6" spans="1:36" s="3" customFormat="1" ht="15.6" outlineLevel="1" x14ac:dyDescent="0.3">
      <c r="A6" s="573"/>
      <c r="B6" s="573" t="s">
        <v>71</v>
      </c>
      <c r="C6" s="573">
        <v>0.06</v>
      </c>
      <c r="D6" s="48"/>
      <c r="E6" s="20" t="s">
        <v>471</v>
      </c>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33"/>
    </row>
    <row r="7" spans="1:36" s="3" customFormat="1" ht="14.4" outlineLevel="1" x14ac:dyDescent="0.3">
      <c r="A7" s="573"/>
      <c r="B7" s="573" t="s">
        <v>72</v>
      </c>
      <c r="C7" s="573">
        <v>20</v>
      </c>
      <c r="D7" s="573" t="s">
        <v>73</v>
      </c>
      <c r="E7" s="8" t="s">
        <v>74</v>
      </c>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33"/>
    </row>
    <row r="8" spans="1:36" s="3" customFormat="1" outlineLevel="1" x14ac:dyDescent="0.25">
      <c r="A8" s="573"/>
      <c r="B8" s="573" t="s">
        <v>75</v>
      </c>
      <c r="C8" s="47">
        <f>I62</f>
        <v>9200000</v>
      </c>
      <c r="D8" s="573" t="s">
        <v>76</v>
      </c>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33"/>
    </row>
    <row r="9" spans="1:36" s="3" customFormat="1" outlineLevel="1" x14ac:dyDescent="0.25">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33"/>
    </row>
    <row r="10" spans="1:36" s="3" customFormat="1" outlineLevel="1" x14ac:dyDescent="0.25">
      <c r="A10" s="573"/>
      <c r="B10" s="573" t="s">
        <v>77</v>
      </c>
      <c r="C10" s="47">
        <f>(C5*(1-POWER(1+C6,-C7)))/C6-C8</f>
        <v>-9200000</v>
      </c>
      <c r="D10" s="573" t="s">
        <v>76</v>
      </c>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33"/>
    </row>
    <row r="11" spans="1:36" s="3" customFormat="1" outlineLevel="1" x14ac:dyDescent="0.25">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33"/>
    </row>
    <row r="12" spans="1:36" s="3" customFormat="1" outlineLevel="1" x14ac:dyDescent="0.25">
      <c r="A12" s="573"/>
      <c r="B12" s="573" t="s">
        <v>78</v>
      </c>
      <c r="C12" s="49" t="e">
        <f>LN(1/(1-(C8*C6/C5)))/LN(1+C6)</f>
        <v>#DIV/0!</v>
      </c>
      <c r="D12" s="573" t="s">
        <v>73</v>
      </c>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33"/>
    </row>
    <row r="13" spans="1:36" s="3" customFormat="1" outlineLevel="1" x14ac:dyDescent="0.25">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33"/>
    </row>
    <row r="14" spans="1:36" s="3" customFormat="1" outlineLevel="1" x14ac:dyDescent="0.25">
      <c r="A14" s="573"/>
      <c r="B14" s="573" t="s">
        <v>79</v>
      </c>
      <c r="C14" s="573">
        <v>0.05</v>
      </c>
      <c r="D14" s="573">
        <v>0.1</v>
      </c>
      <c r="E14" s="573">
        <v>0.15</v>
      </c>
      <c r="F14" s="573">
        <v>0.2</v>
      </c>
      <c r="G14" s="573">
        <v>0.23499999999999999</v>
      </c>
      <c r="H14" s="573">
        <v>0.28000000000000003</v>
      </c>
      <c r="I14" s="573">
        <v>0.35</v>
      </c>
      <c r="J14" s="573">
        <v>0.37</v>
      </c>
      <c r="K14" s="573">
        <v>0.45</v>
      </c>
      <c r="L14" s="573">
        <v>0.46300000000000002</v>
      </c>
      <c r="M14" s="573">
        <v>0.55000000000000004</v>
      </c>
      <c r="N14" s="573">
        <v>0.6</v>
      </c>
      <c r="O14" s="573">
        <v>0.65</v>
      </c>
      <c r="P14" s="573">
        <v>0.7</v>
      </c>
      <c r="Q14" s="573">
        <v>0.75</v>
      </c>
      <c r="R14" s="573">
        <v>0.8</v>
      </c>
      <c r="S14" s="573">
        <v>0.85</v>
      </c>
      <c r="T14" s="573">
        <v>0.9</v>
      </c>
      <c r="U14" s="573">
        <v>0.95</v>
      </c>
      <c r="V14" s="573">
        <v>1</v>
      </c>
      <c r="W14" s="573">
        <v>1.1000000000000001</v>
      </c>
      <c r="X14" s="573">
        <v>1.1499999999999999</v>
      </c>
      <c r="Y14" s="573">
        <v>1.2</v>
      </c>
      <c r="Z14" s="573">
        <v>1.25</v>
      </c>
      <c r="AA14" s="573">
        <v>1.3</v>
      </c>
      <c r="AB14" s="573">
        <v>1.35</v>
      </c>
      <c r="AC14" s="573">
        <v>1.4</v>
      </c>
      <c r="AD14" s="573">
        <v>1.45</v>
      </c>
      <c r="AE14" s="573">
        <v>1.5</v>
      </c>
      <c r="AF14" s="573"/>
      <c r="AG14" s="573"/>
      <c r="AH14" s="573"/>
      <c r="AI14" s="573"/>
      <c r="AJ14" s="33"/>
    </row>
    <row r="15" spans="1:36" s="3" customFormat="1" outlineLevel="1" x14ac:dyDescent="0.25">
      <c r="A15" s="573"/>
      <c r="B15" s="573" t="s">
        <v>80</v>
      </c>
      <c r="C15" s="573">
        <f>(C5*(1-POWER(1+C14,-C7)))/C14-C8</f>
        <v>-9200000</v>
      </c>
      <c r="D15" s="573">
        <f>(C5*(1-POWER(1+D14,-C7)))/D14-C8</f>
        <v>-9200000</v>
      </c>
      <c r="E15" s="573">
        <f>(C5*(1-POWER(1+E14,-C7)))/E14-C8</f>
        <v>-9200000</v>
      </c>
      <c r="F15" s="573">
        <f>(C5*(1-POWER(1+F14,-C7)))/F14-C8</f>
        <v>-9200000</v>
      </c>
      <c r="G15" s="573">
        <f>(C5*(1-POWER(1+G14,-C7)))/G14-C8</f>
        <v>-9200000</v>
      </c>
      <c r="H15" s="573">
        <f>(C5*(1-POWER(1+H14,-C7)))/H14-C8</f>
        <v>-9200000</v>
      </c>
      <c r="I15" s="573">
        <f>(C5*(1-POWER(1+I14,-C7)))/I14-C8</f>
        <v>-9200000</v>
      </c>
      <c r="J15" s="573">
        <f>(C5*(1-POWER(1+J14,-C7)))/J14-C8</f>
        <v>-9200000</v>
      </c>
      <c r="K15" s="573">
        <f>(C5*(1-POWER(1+K14,-C7)))/K14-C8</f>
        <v>-9200000</v>
      </c>
      <c r="L15" s="573">
        <f>(C5*(1-POWER(1+L14,-C7)))/L14-C8</f>
        <v>-9200000</v>
      </c>
      <c r="M15" s="573">
        <f>(C5*(1-POWER(1+M14,-C7)))/M14-C8</f>
        <v>-9200000</v>
      </c>
      <c r="N15" s="573">
        <f>(C5*(1-POWER(1+N14,-C7)))/N14-C8</f>
        <v>-9200000</v>
      </c>
      <c r="O15" s="573">
        <f>(C5*(1-POWER(1+O14,-C7)))/O14-C8</f>
        <v>-9200000</v>
      </c>
      <c r="P15" s="573">
        <f>(C5*(1-POWER(1+P14,-C7)))/P14-C8</f>
        <v>-9200000</v>
      </c>
      <c r="Q15" s="573">
        <f>(C5*(1-POWER(1+Q14,-C7)))/Q14-C8</f>
        <v>-9200000</v>
      </c>
      <c r="R15" s="573">
        <f>(C5*(1-POWER(1+R14,-C7)))/R14-C8</f>
        <v>-9200000</v>
      </c>
      <c r="S15" s="573">
        <f>(C5*(1-POWER(1+S14,-C7)))/S14-C8</f>
        <v>-9200000</v>
      </c>
      <c r="T15" s="573">
        <f>(C5*(1-POWER(1+T14,-C7)))/T14-C8</f>
        <v>-9200000</v>
      </c>
      <c r="U15" s="573">
        <f>(C5*(1-POWER(1+U14,-C7)))/U14-C8</f>
        <v>-9200000</v>
      </c>
      <c r="V15" s="573">
        <f>(C5*(1-POWER(1+V14,-C7)))/V14-C8</f>
        <v>-9200000</v>
      </c>
      <c r="W15" s="573">
        <f>(C5*(1-POWER(1+W14,-C7)))/W14-C8</f>
        <v>-9200000</v>
      </c>
      <c r="X15" s="573">
        <f>(C5*(1-POWER(1+X14,-C7)))/X14-C8</f>
        <v>-9200000</v>
      </c>
      <c r="Y15" s="573">
        <f>(C5*(1-POWER(1+Y14,-C7)))/Y14-C8</f>
        <v>-9200000</v>
      </c>
      <c r="Z15" s="573">
        <f>(C5*(1-POWER(1+Z14,-C7)))/Z14-C8</f>
        <v>-9200000</v>
      </c>
      <c r="AA15" s="573">
        <f>(C5*(1-POWER(1+AA14,-C7)))/AA14-C8</f>
        <v>-9200000</v>
      </c>
      <c r="AB15" s="573">
        <f>(C5*(1-POWER(1+AB14,-C7)))/AB14-C8</f>
        <v>-9200000</v>
      </c>
      <c r="AC15" s="573">
        <f>(C5*(1-POWER(1+AC14,-C7)))/AC14-C8</f>
        <v>-9200000</v>
      </c>
      <c r="AD15" s="573">
        <f>(C5*(1-POWER(1+AD14,-C7)))/AD14-C8</f>
        <v>-9200000</v>
      </c>
      <c r="AE15" s="573">
        <f>(C5*(1-POWER(1+AE14,-C7)))/AE14-C8</f>
        <v>-9200000</v>
      </c>
      <c r="AF15" s="573"/>
      <c r="AG15" s="573"/>
      <c r="AH15" s="573"/>
      <c r="AI15" s="573"/>
      <c r="AJ15" s="33"/>
    </row>
    <row r="16" spans="1:36" s="3" customFormat="1" outlineLevel="1" x14ac:dyDescent="0.25">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33"/>
    </row>
    <row r="17" spans="1:38" s="3" customFormat="1" outlineLevel="1" x14ac:dyDescent="0.25">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33"/>
    </row>
    <row r="18" spans="1:38" s="3" customFormat="1" outlineLevel="1" x14ac:dyDescent="0.25">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33"/>
    </row>
    <row r="19" spans="1:38" s="3" customFormat="1" outlineLevel="1" x14ac:dyDescent="0.25">
      <c r="A19" s="573"/>
      <c r="B19" s="573" t="s">
        <v>81</v>
      </c>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33"/>
    </row>
    <row r="20" spans="1:38" s="3" customFormat="1" outlineLevel="1" x14ac:dyDescent="0.25">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33"/>
    </row>
    <row r="21" spans="1:38" s="3" customFormat="1" outlineLevel="1" x14ac:dyDescent="0.25">
      <c r="A21" s="573"/>
      <c r="B21" s="573"/>
      <c r="C21" s="250" t="s">
        <v>82</v>
      </c>
      <c r="D21" s="250" t="s">
        <v>83</v>
      </c>
      <c r="E21" s="250" t="s">
        <v>84</v>
      </c>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33"/>
    </row>
    <row r="22" spans="1:38" s="3" customFormat="1" outlineLevel="1" x14ac:dyDescent="0.25">
      <c r="A22" s="573"/>
      <c r="B22" s="573" t="s">
        <v>64</v>
      </c>
      <c r="C22" s="49">
        <v>0</v>
      </c>
      <c r="D22" s="49">
        <v>0.85</v>
      </c>
      <c r="E22" s="573">
        <f>C22*D22</f>
        <v>0</v>
      </c>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33"/>
    </row>
    <row r="23" spans="1:38" s="3" customFormat="1" outlineLevel="1" x14ac:dyDescent="0.25">
      <c r="A23" s="573"/>
      <c r="B23" s="573"/>
      <c r="C23" s="250" t="s">
        <v>63</v>
      </c>
      <c r="D23" s="573"/>
      <c r="E23" s="250" t="s">
        <v>85</v>
      </c>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33"/>
    </row>
    <row r="24" spans="1:38" s="3" customFormat="1" outlineLevel="1" x14ac:dyDescent="0.25">
      <c r="A24" s="573"/>
      <c r="B24" s="573" t="s">
        <v>86</v>
      </c>
      <c r="C24" s="299">
        <f>C26+C27</f>
        <v>0</v>
      </c>
      <c r="D24" s="573"/>
      <c r="E24" s="573">
        <f>G26+G27</f>
        <v>0</v>
      </c>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33"/>
    </row>
    <row r="25" spans="1:38" s="3" customFormat="1" outlineLevel="1" x14ac:dyDescent="0.25">
      <c r="A25" s="573"/>
      <c r="B25" s="573" t="s">
        <v>87</v>
      </c>
      <c r="C25" s="250" t="s">
        <v>63</v>
      </c>
      <c r="D25" s="250" t="s">
        <v>88</v>
      </c>
      <c r="E25" s="250" t="s">
        <v>89</v>
      </c>
      <c r="F25" s="573"/>
      <c r="G25" s="250" t="s">
        <v>85</v>
      </c>
      <c r="H25" s="573"/>
      <c r="I25" s="573"/>
      <c r="J25" s="573"/>
      <c r="K25" s="573"/>
      <c r="L25" s="573"/>
      <c r="M25" s="573"/>
      <c r="N25" s="6"/>
      <c r="O25" s="6"/>
      <c r="P25" s="6"/>
      <c r="Q25" s="6"/>
      <c r="R25" s="6"/>
      <c r="S25" s="6"/>
      <c r="T25" s="6"/>
      <c r="U25" s="6"/>
      <c r="V25" s="6"/>
      <c r="W25" s="6"/>
      <c r="X25" s="6"/>
      <c r="Y25" s="6"/>
      <c r="Z25" s="6"/>
      <c r="AA25" s="6"/>
      <c r="AB25" s="6"/>
      <c r="AC25" s="6"/>
      <c r="AD25" s="6"/>
      <c r="AE25" s="6"/>
      <c r="AF25" s="6"/>
      <c r="AG25" s="6"/>
      <c r="AH25" s="6"/>
      <c r="AI25" s="6"/>
      <c r="AJ25" s="58"/>
      <c r="AK25" s="573"/>
      <c r="AL25" s="573"/>
    </row>
    <row r="26" spans="1:38" s="3" customFormat="1" ht="22.8" outlineLevel="1" x14ac:dyDescent="0.4">
      <c r="A26" s="573"/>
      <c r="B26" s="573" t="s">
        <v>90</v>
      </c>
      <c r="C26" s="573">
        <v>0</v>
      </c>
      <c r="D26" s="573">
        <v>86</v>
      </c>
      <c r="E26" s="573">
        <v>6</v>
      </c>
      <c r="F26" s="573"/>
      <c r="G26" s="1422">
        <f>C26*D26*E26</f>
        <v>0</v>
      </c>
      <c r="H26" s="1422"/>
      <c r="I26" s="573"/>
      <c r="J26" s="573"/>
      <c r="K26" s="573"/>
      <c r="L26" s="573"/>
      <c r="M26" s="573"/>
      <c r="N26" s="6"/>
      <c r="O26" s="6"/>
      <c r="P26" s="6"/>
      <c r="Q26" s="6"/>
      <c r="R26" s="6"/>
      <c r="S26" s="6"/>
      <c r="T26" s="6"/>
      <c r="U26" s="6"/>
      <c r="V26" s="362"/>
      <c r="W26" s="6"/>
      <c r="X26" s="6"/>
      <c r="Y26" s="6"/>
      <c r="Z26" s="363"/>
      <c r="AA26" s="6"/>
      <c r="AB26" s="6"/>
      <c r="AC26" s="6"/>
      <c r="AD26" s="6"/>
      <c r="AE26" s="6"/>
      <c r="AF26" s="6"/>
      <c r="AG26" s="6"/>
      <c r="AH26" s="6"/>
      <c r="AI26" s="6"/>
      <c r="AJ26" s="58"/>
      <c r="AK26" s="573"/>
      <c r="AL26" s="573"/>
    </row>
    <row r="27" spans="1:38" s="3" customFormat="1" outlineLevel="1" x14ac:dyDescent="0.25">
      <c r="A27" s="573"/>
      <c r="B27" s="573" t="s">
        <v>91</v>
      </c>
      <c r="C27" s="59">
        <v>0</v>
      </c>
      <c r="D27" s="49">
        <v>4.5</v>
      </c>
      <c r="E27" s="573">
        <v>6</v>
      </c>
      <c r="F27" s="573"/>
      <c r="G27" s="573">
        <f>C27*D27*E27</f>
        <v>0</v>
      </c>
      <c r="H27" s="573"/>
      <c r="I27" s="573"/>
      <c r="J27" s="573"/>
      <c r="K27" s="573"/>
      <c r="L27" s="573"/>
      <c r="M27" s="573"/>
      <c r="N27" s="23"/>
      <c r="O27" s="23"/>
      <c r="P27" s="23"/>
      <c r="Q27" s="23"/>
      <c r="R27" s="23"/>
      <c r="S27" s="6"/>
      <c r="T27" s="6"/>
      <c r="U27" s="6"/>
      <c r="V27" s="23"/>
      <c r="W27" s="6"/>
      <c r="X27" s="6"/>
      <c r="Y27" s="6"/>
      <c r="Z27" s="6"/>
      <c r="AA27" s="23"/>
      <c r="AB27" s="6"/>
      <c r="AC27" s="6"/>
      <c r="AD27" s="6"/>
      <c r="AE27" s="6"/>
      <c r="AF27" s="6"/>
      <c r="AG27" s="6"/>
      <c r="AH27" s="6"/>
      <c r="AI27" s="6"/>
      <c r="AJ27" s="58"/>
      <c r="AK27" s="573"/>
      <c r="AL27" s="573"/>
    </row>
    <row r="28" spans="1:38" s="3" customFormat="1" ht="15.6" outlineLevel="1" x14ac:dyDescent="0.3">
      <c r="A28" s="573"/>
      <c r="B28" s="156" t="s">
        <v>92</v>
      </c>
      <c r="C28" s="573"/>
      <c r="D28" s="573" t="s">
        <v>93</v>
      </c>
      <c r="E28" s="49">
        <v>0</v>
      </c>
      <c r="F28" s="573" t="s">
        <v>94</v>
      </c>
      <c r="G28" s="573">
        <f>C28*E28</f>
        <v>0</v>
      </c>
      <c r="H28" s="573"/>
      <c r="I28" s="573"/>
      <c r="J28" s="573"/>
      <c r="K28" s="573"/>
      <c r="L28" s="573"/>
      <c r="M28" s="573"/>
      <c r="N28" s="6"/>
      <c r="O28" s="6"/>
      <c r="P28" s="6"/>
      <c r="Q28" s="6"/>
      <c r="R28" s="6"/>
      <c r="S28" s="6"/>
      <c r="T28" s="6"/>
      <c r="U28" s="6"/>
      <c r="V28" s="65"/>
      <c r="W28" s="65"/>
      <c r="X28" s="65"/>
      <c r="Y28" s="23"/>
      <c r="Z28" s="65"/>
      <c r="AA28" s="6"/>
      <c r="AB28" s="6"/>
      <c r="AC28" s="6"/>
      <c r="AD28" s="6"/>
      <c r="AE28" s="6"/>
      <c r="AF28" s="6"/>
      <c r="AG28" s="6"/>
      <c r="AH28" s="6"/>
      <c r="AI28" s="6"/>
      <c r="AJ28" s="58"/>
      <c r="AK28" s="573"/>
      <c r="AL28" s="573"/>
    </row>
    <row r="29" spans="1:38" s="3" customFormat="1" ht="15.6" outlineLevel="1" x14ac:dyDescent="0.3">
      <c r="A29" s="573"/>
      <c r="B29" s="156" t="s">
        <v>95</v>
      </c>
      <c r="C29" s="573"/>
      <c r="D29" s="573"/>
      <c r="E29" s="573"/>
      <c r="F29" s="573"/>
      <c r="G29" s="573">
        <v>0</v>
      </c>
      <c r="H29" s="573"/>
      <c r="I29" s="8" t="s">
        <v>96</v>
      </c>
      <c r="J29" s="573"/>
      <c r="K29" s="573"/>
      <c r="L29" s="573"/>
      <c r="M29" s="573"/>
      <c r="N29" s="23"/>
      <c r="O29" s="23"/>
      <c r="P29" s="23"/>
      <c r="Q29" s="6"/>
      <c r="R29" s="23"/>
      <c r="S29" s="6"/>
      <c r="T29" s="6"/>
      <c r="U29" s="6"/>
      <c r="V29" s="65"/>
      <c r="W29" s="65"/>
      <c r="X29" s="65"/>
      <c r="Y29" s="6"/>
      <c r="Z29" s="65"/>
      <c r="AA29" s="6"/>
      <c r="AB29" s="6"/>
      <c r="AC29" s="6"/>
      <c r="AD29" s="6"/>
      <c r="AE29" s="6"/>
      <c r="AF29" s="6"/>
      <c r="AG29" s="6"/>
      <c r="AH29" s="6"/>
      <c r="AI29" s="6"/>
      <c r="AJ29" s="58"/>
      <c r="AK29" s="573"/>
      <c r="AL29" s="573"/>
    </row>
    <row r="30" spans="1:38" s="3" customFormat="1" ht="15.6" outlineLevel="1" x14ac:dyDescent="0.3">
      <c r="A30" s="573"/>
      <c r="B30" s="573" t="s">
        <v>97</v>
      </c>
      <c r="C30" s="573"/>
      <c r="D30" s="573"/>
      <c r="E30" s="573">
        <f>E22+E24+G28+G29</f>
        <v>0</v>
      </c>
      <c r="F30" s="573"/>
      <c r="G30" s="573"/>
      <c r="H30" s="573"/>
      <c r="I30" s="573"/>
      <c r="J30" s="573"/>
      <c r="K30" s="573"/>
      <c r="L30" s="573"/>
      <c r="M30" s="573"/>
      <c r="N30" s="23"/>
      <c r="O30" s="6"/>
      <c r="P30" s="6"/>
      <c r="Q30" s="6"/>
      <c r="R30" s="6"/>
      <c r="S30" s="6"/>
      <c r="T30" s="6"/>
      <c r="U30" s="6"/>
      <c r="V30" s="65"/>
      <c r="W30" s="65"/>
      <c r="X30" s="65"/>
      <c r="Y30" s="6"/>
      <c r="Z30" s="65"/>
      <c r="AA30" s="6"/>
      <c r="AB30" s="6"/>
      <c r="AC30" s="6"/>
      <c r="AD30" s="6"/>
      <c r="AE30" s="6"/>
      <c r="AF30" s="6"/>
      <c r="AG30" s="6"/>
      <c r="AH30" s="6"/>
      <c r="AI30" s="6"/>
      <c r="AJ30" s="58"/>
      <c r="AK30" s="573"/>
      <c r="AL30" s="573"/>
    </row>
    <row r="31" spans="1:38" s="3" customFormat="1" outlineLevel="1" x14ac:dyDescent="0.25">
      <c r="A31" s="573"/>
      <c r="B31" s="573"/>
      <c r="C31" s="573"/>
      <c r="D31" s="573"/>
      <c r="E31" s="573"/>
      <c r="F31" s="573"/>
      <c r="G31" s="573"/>
      <c r="H31" s="573"/>
      <c r="I31" s="573"/>
      <c r="J31" s="573"/>
      <c r="K31" s="573"/>
      <c r="L31" s="573"/>
      <c r="M31" s="573"/>
      <c r="N31" s="23"/>
      <c r="O31" s="6"/>
      <c r="P31" s="571"/>
      <c r="Q31" s="571"/>
      <c r="R31" s="6"/>
      <c r="S31" s="6"/>
      <c r="T31" s="25"/>
      <c r="U31" s="6"/>
      <c r="V31" s="6"/>
      <c r="W31" s="6"/>
      <c r="X31" s="6"/>
      <c r="Y31" s="6"/>
      <c r="Z31" s="6"/>
      <c r="AA31" s="6"/>
      <c r="AB31" s="71"/>
      <c r="AC31" s="6"/>
      <c r="AD31" s="6"/>
      <c r="AE31" s="6"/>
      <c r="AF31" s="6"/>
      <c r="AG31" s="6"/>
      <c r="AH31" s="6"/>
      <c r="AI31" s="6"/>
      <c r="AJ31" s="58"/>
      <c r="AK31" s="573"/>
      <c r="AL31" s="573"/>
    </row>
    <row r="32" spans="1:38" s="3" customFormat="1" ht="18" x14ac:dyDescent="0.35">
      <c r="A32" s="508"/>
      <c r="B32" s="7"/>
      <c r="C32" s="573"/>
      <c r="D32" s="573"/>
      <c r="E32" s="573"/>
      <c r="F32" s="573"/>
      <c r="G32" s="573"/>
      <c r="H32" s="573"/>
      <c r="I32" s="573"/>
      <c r="J32" s="573"/>
      <c r="K32" s="573"/>
      <c r="L32" s="573"/>
      <c r="M32" s="573"/>
      <c r="N32" s="23"/>
      <c r="O32" s="6"/>
      <c r="P32" s="24"/>
      <c r="Q32" s="25"/>
      <c r="R32" s="6"/>
      <c r="S32" s="25"/>
      <c r="T32" s="6"/>
      <c r="U32" s="6"/>
      <c r="V32" s="6"/>
      <c r="W32" s="6"/>
      <c r="X32" s="6"/>
      <c r="Y32" s="6"/>
      <c r="Z32" s="6"/>
      <c r="AA32" s="6"/>
      <c r="AB32" s="71"/>
      <c r="AC32" s="6"/>
      <c r="AD32" s="72"/>
      <c r="AE32" s="6"/>
      <c r="AF32" s="6"/>
      <c r="AG32" s="6"/>
      <c r="AH32" s="6"/>
      <c r="AI32" s="6"/>
      <c r="AJ32" s="58"/>
      <c r="AK32" s="573"/>
      <c r="AL32" s="573"/>
    </row>
    <row r="33" spans="1:38" s="3" customFormat="1" ht="18" customHeight="1" x14ac:dyDescent="0.25">
      <c r="A33" s="511" t="s">
        <v>305</v>
      </c>
      <c r="B33" s="467" t="s">
        <v>725</v>
      </c>
      <c r="C33" s="466"/>
      <c r="D33" s="466"/>
      <c r="E33" s="466"/>
      <c r="F33" s="37"/>
      <c r="G33" s="37"/>
      <c r="H33" s="37"/>
      <c r="I33" s="37"/>
      <c r="J33" s="573"/>
      <c r="K33" s="573"/>
      <c r="L33" s="573"/>
      <c r="M33" s="573"/>
      <c r="N33" s="23"/>
      <c r="O33" s="6"/>
      <c r="P33" s="23"/>
      <c r="Q33" s="6"/>
      <c r="R33" s="6"/>
      <c r="S33" s="6"/>
      <c r="T33" s="6"/>
      <c r="U33" s="6"/>
      <c r="V33" s="6"/>
      <c r="W33" s="6"/>
      <c r="X33" s="6"/>
      <c r="Y33" s="6"/>
      <c r="Z33" s="6"/>
      <c r="AA33" s="6"/>
      <c r="AB33" s="71"/>
      <c r="AC33" s="6"/>
      <c r="AD33" s="72"/>
      <c r="AE33" s="6"/>
      <c r="AF33" s="6"/>
      <c r="AG33" s="6"/>
      <c r="AH33" s="6"/>
      <c r="AI33" s="6"/>
      <c r="AJ33" s="58"/>
      <c r="AK33" s="573"/>
      <c r="AL33" s="573"/>
    </row>
    <row r="34" spans="1:38" s="3" customFormat="1" ht="13.8" hidden="1" outlineLevel="1" x14ac:dyDescent="0.25">
      <c r="A34" s="512"/>
      <c r="B34" s="513" t="s">
        <v>628</v>
      </c>
      <c r="C34" s="39"/>
      <c r="D34" s="514"/>
      <c r="E34" s="514"/>
      <c r="F34" s="514"/>
      <c r="G34" s="37"/>
      <c r="H34" s="37"/>
      <c r="I34" s="37"/>
      <c r="J34" s="573"/>
      <c r="K34" s="573"/>
      <c r="L34" s="573"/>
      <c r="M34" s="573"/>
      <c r="N34" s="23"/>
      <c r="O34" s="6"/>
      <c r="P34" s="75"/>
      <c r="Q34" s="5"/>
      <c r="R34" s="6"/>
      <c r="S34" s="23"/>
      <c r="T34" s="6"/>
      <c r="U34" s="6"/>
      <c r="V34" s="6"/>
      <c r="W34" s="6"/>
      <c r="X34" s="6"/>
      <c r="Y34" s="72"/>
      <c r="Z34" s="76"/>
      <c r="AA34" s="6"/>
      <c r="AB34" s="77"/>
      <c r="AC34" s="6"/>
      <c r="AD34" s="72"/>
      <c r="AE34" s="6"/>
      <c r="AF34" s="6"/>
      <c r="AG34" s="6"/>
      <c r="AH34" s="6"/>
      <c r="AI34" s="6"/>
      <c r="AJ34" s="58"/>
      <c r="AK34" s="573"/>
      <c r="AL34" s="573"/>
    </row>
    <row r="35" spans="1:38" s="3" customFormat="1" hidden="1" outlineLevel="1" x14ac:dyDescent="0.25">
      <c r="A35" s="37"/>
      <c r="B35" s="515"/>
      <c r="C35" s="37"/>
      <c r="D35" s="37"/>
      <c r="E35" s="37"/>
      <c r="F35" s="516"/>
      <c r="G35" s="37"/>
      <c r="H35" s="37"/>
      <c r="I35" s="37"/>
      <c r="J35" s="573"/>
      <c r="K35" s="573"/>
      <c r="L35" s="573"/>
      <c r="M35" s="573"/>
      <c r="N35" s="23"/>
      <c r="O35" s="79"/>
      <c r="P35" s="6"/>
      <c r="Q35" s="80"/>
      <c r="R35" s="6"/>
      <c r="S35" s="6"/>
      <c r="T35" s="6"/>
      <c r="U35" s="6"/>
      <c r="V35" s="6"/>
      <c r="W35" s="6"/>
      <c r="X35" s="6"/>
      <c r="Y35" s="72"/>
      <c r="Z35" s="76"/>
      <c r="AA35" s="6"/>
      <c r="AB35" s="77"/>
      <c r="AC35" s="6"/>
      <c r="AD35" s="72"/>
      <c r="AE35" s="6"/>
      <c r="AF35" s="6"/>
      <c r="AG35" s="6"/>
      <c r="AH35" s="6"/>
      <c r="AI35" s="6"/>
      <c r="AJ35" s="58"/>
      <c r="AK35" s="573"/>
      <c r="AL35" s="573"/>
    </row>
    <row r="36" spans="1:38" s="3" customFormat="1" hidden="1" outlineLevel="1" x14ac:dyDescent="0.25">
      <c r="A36" s="37"/>
      <c r="B36" s="37"/>
      <c r="C36" s="37"/>
      <c r="D36" s="517" t="s">
        <v>627</v>
      </c>
      <c r="E36" s="517" t="s">
        <v>617</v>
      </c>
      <c r="F36" s="517" t="s">
        <v>105</v>
      </c>
      <c r="G36" s="37"/>
      <c r="H36" s="37"/>
      <c r="I36" s="37"/>
      <c r="J36" s="573"/>
      <c r="K36" s="573"/>
      <c r="L36" s="573"/>
      <c r="M36" s="573"/>
      <c r="N36" s="6"/>
      <c r="O36" s="79"/>
      <c r="P36" s="6"/>
      <c r="Q36" s="81"/>
      <c r="R36" s="6"/>
      <c r="S36" s="571"/>
      <c r="T36" s="6"/>
      <c r="U36" s="6"/>
      <c r="V36" s="6"/>
      <c r="W36" s="6"/>
      <c r="X36" s="6"/>
      <c r="Y36" s="6"/>
      <c r="Z36" s="6"/>
      <c r="AA36" s="6"/>
      <c r="AB36" s="82"/>
      <c r="AC36" s="6"/>
      <c r="AD36" s="6"/>
      <c r="AE36" s="6"/>
      <c r="AF36" s="6"/>
      <c r="AG36" s="6"/>
      <c r="AH36" s="6"/>
      <c r="AI36" s="6"/>
      <c r="AJ36" s="58"/>
      <c r="AK36" s="573"/>
      <c r="AL36" s="573"/>
    </row>
    <row r="37" spans="1:38" s="3" customFormat="1" ht="15.75" hidden="1" customHeight="1" outlineLevel="1" x14ac:dyDescent="0.4">
      <c r="A37" s="37"/>
      <c r="B37" s="515"/>
      <c r="C37" s="37" t="s">
        <v>589</v>
      </c>
      <c r="D37" s="43">
        <v>2600</v>
      </c>
      <c r="E37" s="43">
        <v>610</v>
      </c>
      <c r="F37" s="187">
        <f>D37*E37</f>
        <v>1586000</v>
      </c>
      <c r="G37" s="37"/>
      <c r="H37" s="37"/>
      <c r="I37" s="37"/>
      <c r="J37" s="573"/>
      <c r="K37" s="573"/>
      <c r="L37" s="573"/>
      <c r="M37" s="573"/>
      <c r="N37" s="6"/>
      <c r="O37" s="6"/>
      <c r="P37" s="6"/>
      <c r="Q37" s="6"/>
      <c r="R37" s="6"/>
      <c r="S37" s="6"/>
      <c r="T37" s="6"/>
      <c r="U37" s="6"/>
      <c r="V37" s="6"/>
      <c r="W37" s="6"/>
      <c r="X37" s="6"/>
      <c r="Y37" s="6"/>
      <c r="Z37" s="6"/>
      <c r="AA37" s="6"/>
      <c r="AB37" s="82"/>
      <c r="AC37" s="6"/>
      <c r="AD37" s="6"/>
      <c r="AE37" s="6"/>
      <c r="AF37" s="6"/>
      <c r="AG37" s="1423"/>
      <c r="AH37" s="1423"/>
      <c r="AI37" s="1423"/>
      <c r="AJ37" s="1424"/>
      <c r="AK37" s="573"/>
      <c r="AL37" s="573"/>
    </row>
    <row r="38" spans="1:38" s="3" customFormat="1" hidden="1" outlineLevel="1" x14ac:dyDescent="0.25">
      <c r="A38" s="37"/>
      <c r="B38" s="37"/>
      <c r="C38" s="37"/>
      <c r="D38" s="517" t="s">
        <v>627</v>
      </c>
      <c r="E38" s="517" t="s">
        <v>617</v>
      </c>
      <c r="F38" s="517" t="s">
        <v>105</v>
      </c>
      <c r="G38" s="37"/>
      <c r="H38" s="37"/>
      <c r="I38" s="37"/>
      <c r="J38" s="573"/>
      <c r="K38" s="573"/>
      <c r="L38" s="573"/>
      <c r="M38" s="573"/>
      <c r="N38" s="23"/>
      <c r="O38" s="6"/>
      <c r="P38" s="6"/>
      <c r="Q38" s="6"/>
      <c r="R38" s="6"/>
      <c r="S38" s="571"/>
      <c r="T38" s="571"/>
      <c r="U38" s="6"/>
      <c r="V38" s="6"/>
      <c r="W38" s="6"/>
      <c r="X38" s="6"/>
      <c r="Y38" s="6"/>
      <c r="Z38" s="6"/>
      <c r="AA38" s="6"/>
      <c r="AB38" s="6"/>
      <c r="AC38" s="6"/>
      <c r="AD38" s="6"/>
      <c r="AE38" s="6"/>
      <c r="AF38" s="6"/>
      <c r="AG38" s="6"/>
      <c r="AH38" s="6"/>
      <c r="AI38" s="6"/>
      <c r="AJ38" s="58"/>
      <c r="AK38" s="573"/>
      <c r="AL38" s="573"/>
    </row>
    <row r="39" spans="1:38" s="3" customFormat="1" hidden="1" outlineLevel="1" x14ac:dyDescent="0.25">
      <c r="A39" s="37"/>
      <c r="B39" s="37"/>
      <c r="C39" s="37" t="s">
        <v>590</v>
      </c>
      <c r="D39" s="43">
        <v>2600</v>
      </c>
      <c r="E39" s="43">
        <v>610</v>
      </c>
      <c r="F39" s="187">
        <f>D39*E39</f>
        <v>1586000</v>
      </c>
      <c r="G39" s="37"/>
      <c r="H39" s="37"/>
      <c r="I39" s="37"/>
      <c r="J39" s="573"/>
      <c r="K39" s="573"/>
      <c r="L39" s="573"/>
      <c r="M39" s="573"/>
      <c r="N39" s="23"/>
      <c r="O39" s="6"/>
      <c r="P39" s="6"/>
      <c r="Q39" s="23"/>
      <c r="R39" s="86"/>
      <c r="S39" s="25"/>
      <c r="T39" s="25"/>
      <c r="U39" s="6"/>
      <c r="V39" s="6"/>
      <c r="W39" s="6"/>
      <c r="X39" s="1405"/>
      <c r="Y39" s="1405"/>
      <c r="Z39" s="6"/>
      <c r="AA39" s="571"/>
      <c r="AB39" s="6"/>
      <c r="AC39" s="571"/>
      <c r="AD39" s="6"/>
      <c r="AE39" s="571"/>
      <c r="AF39" s="6"/>
      <c r="AG39" s="6"/>
      <c r="AH39" s="6"/>
      <c r="AI39" s="6"/>
      <c r="AJ39" s="58"/>
      <c r="AK39" s="573"/>
      <c r="AL39" s="573"/>
    </row>
    <row r="40" spans="1:38" s="3" customFormat="1" hidden="1" outlineLevel="1" x14ac:dyDescent="0.25">
      <c r="A40" s="37"/>
      <c r="B40" s="515"/>
      <c r="C40" s="37"/>
      <c r="D40" s="517" t="s">
        <v>627</v>
      </c>
      <c r="E40" s="517" t="s">
        <v>617</v>
      </c>
      <c r="F40" s="517" t="s">
        <v>105</v>
      </c>
      <c r="G40" s="37"/>
      <c r="H40" s="39"/>
      <c r="I40" s="37"/>
      <c r="J40" s="573"/>
      <c r="K40" s="573"/>
      <c r="L40" s="573"/>
      <c r="M40" s="573"/>
      <c r="N40" s="23"/>
      <c r="O40" s="6"/>
      <c r="P40" s="6"/>
      <c r="Q40" s="6"/>
      <c r="R40" s="86"/>
      <c r="S40" s="25"/>
      <c r="T40" s="25"/>
      <c r="U40" s="6"/>
      <c r="V40" s="6"/>
      <c r="W40" s="6"/>
      <c r="X40" s="6"/>
      <c r="Y40" s="6"/>
      <c r="Z40" s="6"/>
      <c r="AA40" s="571"/>
      <c r="AB40" s="6"/>
      <c r="AC40" s="571"/>
      <c r="AD40" s="6"/>
      <c r="AE40" s="571"/>
      <c r="AF40" s="6"/>
      <c r="AG40" s="6"/>
      <c r="AH40" s="6"/>
      <c r="AI40" s="6"/>
      <c r="AJ40" s="58"/>
      <c r="AK40" s="573"/>
      <c r="AL40" s="573"/>
    </row>
    <row r="41" spans="1:38" s="3" customFormat="1" ht="13.8" hidden="1" outlineLevel="1" x14ac:dyDescent="0.25">
      <c r="A41" s="37"/>
      <c r="B41" s="37"/>
      <c r="C41" s="37" t="s">
        <v>591</v>
      </c>
      <c r="D41" s="43">
        <v>2000</v>
      </c>
      <c r="E41" s="43">
        <v>610</v>
      </c>
      <c r="F41" s="187">
        <f>D41*E41</f>
        <v>1220000</v>
      </c>
      <c r="G41" s="37"/>
      <c r="H41" s="37"/>
      <c r="I41" s="584">
        <f>F37+F39+F41</f>
        <v>4392000</v>
      </c>
      <c r="J41" s="518" t="s">
        <v>433</v>
      </c>
      <c r="K41" s="573"/>
      <c r="L41" s="573"/>
      <c r="M41" s="573"/>
      <c r="N41" s="23"/>
      <c r="O41" s="6"/>
      <c r="P41" s="6"/>
      <c r="Q41" s="6"/>
      <c r="R41" s="91"/>
      <c r="S41" s="25"/>
      <c r="T41" s="25"/>
      <c r="U41" s="6"/>
      <c r="V41" s="6"/>
      <c r="W41" s="6"/>
      <c r="X41" s="571"/>
      <c r="Y41" s="571"/>
      <c r="Z41" s="571"/>
      <c r="AA41" s="571"/>
      <c r="AB41" s="571"/>
      <c r="AC41" s="571"/>
      <c r="AD41" s="571"/>
      <c r="AE41" s="571"/>
      <c r="AF41" s="6"/>
      <c r="AG41" s="6"/>
      <c r="AH41" s="6"/>
      <c r="AI41" s="6"/>
      <c r="AJ41" s="58"/>
      <c r="AK41" s="573"/>
      <c r="AL41" s="573"/>
    </row>
    <row r="42" spans="1:38" s="3" customFormat="1" hidden="1" outlineLevel="1" x14ac:dyDescent="0.25">
      <c r="A42" s="37"/>
      <c r="B42" s="37"/>
      <c r="C42" s="37"/>
      <c r="D42" s="37">
        <f>SUM(D37+D39+D41)</f>
        <v>7200</v>
      </c>
      <c r="E42" s="37"/>
      <c r="F42" s="37"/>
      <c r="G42" s="37"/>
      <c r="H42" s="37"/>
      <c r="I42" s="37"/>
      <c r="J42" s="573"/>
      <c r="K42" s="573"/>
      <c r="L42" s="573"/>
      <c r="M42" s="573"/>
      <c r="N42" s="6"/>
      <c r="O42" s="6"/>
      <c r="P42" s="6"/>
      <c r="Q42" s="6"/>
      <c r="R42" s="6"/>
      <c r="S42" s="6"/>
      <c r="T42" s="6"/>
      <c r="U42" s="6"/>
      <c r="V42" s="6"/>
      <c r="W42" s="6"/>
      <c r="X42" s="6"/>
      <c r="Y42" s="6"/>
      <c r="Z42" s="6"/>
      <c r="AA42" s="6"/>
      <c r="AB42" s="6"/>
      <c r="AC42" s="6"/>
      <c r="AD42" s="6"/>
      <c r="AE42" s="6"/>
      <c r="AF42" s="6"/>
      <c r="AG42" s="6"/>
      <c r="AH42" s="6"/>
      <c r="AI42" s="6"/>
      <c r="AJ42" s="58"/>
      <c r="AK42" s="573"/>
      <c r="AL42" s="573"/>
    </row>
    <row r="43" spans="1:38" s="3" customFormat="1" hidden="1" outlineLevel="1" x14ac:dyDescent="0.25">
      <c r="A43" s="37"/>
      <c r="B43" s="513" t="s">
        <v>629</v>
      </c>
      <c r="C43" s="39"/>
      <c r="D43" s="514"/>
      <c r="E43" s="514"/>
      <c r="F43" s="514"/>
      <c r="G43" s="37"/>
      <c r="H43" s="37"/>
      <c r="I43" s="37"/>
      <c r="J43" s="573"/>
      <c r="K43" s="573"/>
      <c r="L43" s="573"/>
      <c r="M43" s="573"/>
      <c r="N43" s="6"/>
      <c r="O43" s="6"/>
      <c r="P43" s="6"/>
      <c r="Q43" s="6"/>
      <c r="R43" s="6"/>
      <c r="S43" s="6"/>
      <c r="T43" s="6"/>
      <c r="U43" s="6"/>
      <c r="V43" s="6"/>
      <c r="W43" s="76"/>
      <c r="X43" s="6"/>
      <c r="Y43" s="6"/>
      <c r="Z43" s="94"/>
      <c r="AA43" s="6"/>
      <c r="AB43" s="76"/>
      <c r="AC43" s="96"/>
      <c r="AD43" s="97"/>
      <c r="AE43" s="6"/>
      <c r="AF43" s="6"/>
      <c r="AG43" s="72"/>
      <c r="AH43" s="76"/>
      <c r="AI43" s="76"/>
      <c r="AJ43" s="99"/>
      <c r="AK43" s="573"/>
      <c r="AL43" s="573"/>
    </row>
    <row r="44" spans="1:38" s="3" customFormat="1" ht="13.8" hidden="1" outlineLevel="1" x14ac:dyDescent="0.25">
      <c r="A44" s="512"/>
      <c r="B44" s="515"/>
      <c r="C44" s="37"/>
      <c r="D44" s="37"/>
      <c r="E44" s="37"/>
      <c r="F44" s="516"/>
      <c r="G44" s="37"/>
      <c r="H44" s="37"/>
      <c r="I44" s="37"/>
      <c r="J44" s="573"/>
      <c r="K44" s="573"/>
      <c r="L44" s="573"/>
      <c r="M44" s="573"/>
      <c r="N44" s="6"/>
      <c r="O44" s="6"/>
      <c r="P44" s="6"/>
      <c r="Q44" s="6"/>
      <c r="R44" s="6"/>
      <c r="S44" s="6"/>
      <c r="T44" s="6"/>
      <c r="U44" s="571"/>
      <c r="V44" s="6"/>
      <c r="W44" s="76"/>
      <c r="X44" s="6"/>
      <c r="Y44" s="6"/>
      <c r="Z44" s="94"/>
      <c r="AA44" s="6"/>
      <c r="AB44" s="76"/>
      <c r="AC44" s="96"/>
      <c r="AD44" s="97"/>
      <c r="AE44" s="6"/>
      <c r="AF44" s="6"/>
      <c r="AG44" s="72"/>
      <c r="AH44" s="76"/>
      <c r="AI44" s="76"/>
      <c r="AJ44" s="99"/>
      <c r="AK44" s="573"/>
      <c r="AL44" s="573"/>
    </row>
    <row r="45" spans="1:38" s="3" customFormat="1" hidden="1" outlineLevel="1" x14ac:dyDescent="0.25">
      <c r="A45" s="37"/>
      <c r="B45" s="37"/>
      <c r="C45" s="37"/>
      <c r="D45" s="517" t="s">
        <v>627</v>
      </c>
      <c r="E45" s="517" t="s">
        <v>617</v>
      </c>
      <c r="F45" s="517" t="s">
        <v>105</v>
      </c>
      <c r="G45" s="37"/>
      <c r="H45" s="37"/>
      <c r="I45" s="37"/>
      <c r="J45" s="573"/>
      <c r="K45" s="573"/>
      <c r="L45" s="573"/>
      <c r="M45" s="573"/>
      <c r="N45" s="23"/>
      <c r="O45" s="6"/>
      <c r="P45" s="6"/>
      <c r="Q45" s="23"/>
      <c r="R45" s="6"/>
      <c r="S45" s="6"/>
      <c r="T45" s="6"/>
      <c r="U45" s="571"/>
      <c r="V45" s="6"/>
      <c r="W45" s="76"/>
      <c r="X45" s="6"/>
      <c r="Y45" s="6"/>
      <c r="Z45" s="94"/>
      <c r="AA45" s="6"/>
      <c r="AB45" s="76"/>
      <c r="AC45" s="96"/>
      <c r="AD45" s="97"/>
      <c r="AE45" s="6"/>
      <c r="AF45" s="6"/>
      <c r="AG45" s="72"/>
      <c r="AH45" s="76"/>
      <c r="AI45" s="76"/>
      <c r="AJ45" s="99"/>
      <c r="AK45" s="573"/>
      <c r="AL45" s="573"/>
    </row>
    <row r="46" spans="1:38" s="3" customFormat="1" hidden="1" outlineLevel="1" x14ac:dyDescent="0.25">
      <c r="A46" s="37"/>
      <c r="B46" s="37"/>
      <c r="C46" s="37" t="s">
        <v>589</v>
      </c>
      <c r="D46" s="43">
        <v>1565</v>
      </c>
      <c r="E46" s="43">
        <v>610</v>
      </c>
      <c r="F46" s="187">
        <f>D46*E46</f>
        <v>954650</v>
      </c>
      <c r="G46" s="37"/>
      <c r="H46" s="37"/>
      <c r="I46" s="37"/>
      <c r="J46" s="573"/>
      <c r="K46" s="573"/>
      <c r="L46" s="573"/>
      <c r="M46" s="573"/>
      <c r="N46" s="23"/>
      <c r="O46" s="6"/>
      <c r="P46" s="6"/>
      <c r="Q46" s="23"/>
      <c r="R46" s="6"/>
      <c r="S46" s="6"/>
      <c r="T46" s="6"/>
      <c r="U46" s="571"/>
      <c r="V46" s="6"/>
      <c r="W46" s="76"/>
      <c r="X46" s="6"/>
      <c r="Y46" s="6"/>
      <c r="Z46" s="94"/>
      <c r="AA46" s="6"/>
      <c r="AB46" s="76"/>
      <c r="AC46" s="96"/>
      <c r="AD46" s="97"/>
      <c r="AE46" s="6"/>
      <c r="AF46" s="6"/>
      <c r="AG46" s="72"/>
      <c r="AH46" s="76"/>
      <c r="AI46" s="76"/>
      <c r="AJ46" s="99"/>
      <c r="AK46" s="573"/>
      <c r="AL46" s="573"/>
    </row>
    <row r="47" spans="1:38" s="3" customFormat="1" hidden="1" outlineLevel="1" x14ac:dyDescent="0.25">
      <c r="A47" s="37"/>
      <c r="B47" s="515"/>
      <c r="C47" s="37"/>
      <c r="D47" s="517" t="s">
        <v>627</v>
      </c>
      <c r="E47" s="517" t="s">
        <v>617</v>
      </c>
      <c r="F47" s="517" t="s">
        <v>105</v>
      </c>
      <c r="G47" s="37"/>
      <c r="H47" s="37"/>
      <c r="I47" s="37"/>
      <c r="J47" s="573"/>
      <c r="K47" s="573"/>
      <c r="L47" s="573"/>
      <c r="M47" s="573"/>
      <c r="N47" s="6"/>
      <c r="O47" s="6"/>
      <c r="P47" s="6"/>
      <c r="Q47" s="6"/>
      <c r="R47" s="6"/>
      <c r="S47" s="6"/>
      <c r="T47" s="6"/>
      <c r="U47" s="571"/>
      <c r="V47" s="6"/>
      <c r="W47" s="76"/>
      <c r="X47" s="6"/>
      <c r="Y47" s="6"/>
      <c r="Z47" s="94"/>
      <c r="AA47" s="6"/>
      <c r="AB47" s="76"/>
      <c r="AC47" s="96"/>
      <c r="AD47" s="97"/>
      <c r="AE47" s="6"/>
      <c r="AF47" s="6"/>
      <c r="AG47" s="72"/>
      <c r="AH47" s="76"/>
      <c r="AI47" s="76"/>
      <c r="AJ47" s="99"/>
      <c r="AK47" s="573"/>
      <c r="AL47" s="573"/>
    </row>
    <row r="48" spans="1:38" s="3" customFormat="1" ht="13.8" hidden="1" outlineLevel="1" x14ac:dyDescent="0.25">
      <c r="A48" s="37"/>
      <c r="B48" s="37"/>
      <c r="C48" s="37" t="s">
        <v>590</v>
      </c>
      <c r="D48" s="43">
        <v>1565</v>
      </c>
      <c r="E48" s="43">
        <v>610</v>
      </c>
      <c r="F48" s="187">
        <f>D48*E48</f>
        <v>954650</v>
      </c>
      <c r="G48" s="37"/>
      <c r="H48" s="37"/>
      <c r="I48" s="584">
        <f>F46+F48</f>
        <v>1909300</v>
      </c>
      <c r="J48" s="518" t="s">
        <v>433</v>
      </c>
      <c r="K48" s="573"/>
      <c r="L48" s="573"/>
      <c r="M48" s="573"/>
      <c r="N48" s="23"/>
      <c r="O48" s="6"/>
      <c r="P48" s="6"/>
      <c r="Q48" s="6"/>
      <c r="R48" s="6"/>
      <c r="S48" s="6"/>
      <c r="T48" s="6"/>
      <c r="U48" s="571"/>
      <c r="V48" s="6"/>
      <c r="W48" s="76"/>
      <c r="X48" s="6"/>
      <c r="Y48" s="6"/>
      <c r="Z48" s="94"/>
      <c r="AA48" s="6"/>
      <c r="AB48" s="76"/>
      <c r="AC48" s="96"/>
      <c r="AD48" s="97"/>
      <c r="AE48" s="6"/>
      <c r="AF48" s="6"/>
      <c r="AG48" s="72"/>
      <c r="AH48" s="76"/>
      <c r="AI48" s="76"/>
      <c r="AJ48" s="99"/>
      <c r="AK48" s="573"/>
      <c r="AL48" s="573"/>
    </row>
    <row r="49" spans="1:38" s="3" customFormat="1" ht="13.8" hidden="1" outlineLevel="1" x14ac:dyDescent="0.25">
      <c r="A49" s="37"/>
      <c r="B49" s="37"/>
      <c r="C49" s="37"/>
      <c r="D49" s="37">
        <f>SUM(D46+D48)</f>
        <v>3130</v>
      </c>
      <c r="E49" s="37"/>
      <c r="F49" s="37"/>
      <c r="G49" s="37"/>
      <c r="H49" s="37"/>
      <c r="I49" s="584"/>
      <c r="J49" s="573"/>
      <c r="K49" s="573"/>
      <c r="L49" s="573"/>
      <c r="M49" s="573"/>
      <c r="N49" s="6"/>
      <c r="O49" s="6"/>
      <c r="P49" s="6"/>
      <c r="Q49" s="6"/>
      <c r="R49" s="96"/>
      <c r="S49" s="6"/>
      <c r="T49" s="6"/>
      <c r="U49" s="571"/>
      <c r="V49" s="6"/>
      <c r="W49" s="76"/>
      <c r="X49" s="6"/>
      <c r="Y49" s="6"/>
      <c r="Z49" s="94"/>
      <c r="AA49" s="6"/>
      <c r="AB49" s="76"/>
      <c r="AC49" s="96"/>
      <c r="AD49" s="97"/>
      <c r="AE49" s="6"/>
      <c r="AF49" s="6"/>
      <c r="AG49" s="72"/>
      <c r="AH49" s="76"/>
      <c r="AI49" s="76"/>
      <c r="AJ49" s="99"/>
      <c r="AK49" s="573"/>
      <c r="AL49" s="573"/>
    </row>
    <row r="50" spans="1:38" s="3" customFormat="1" ht="13.8" hidden="1" outlineLevel="1" x14ac:dyDescent="0.25">
      <c r="A50" s="37"/>
      <c r="B50" s="513" t="s">
        <v>630</v>
      </c>
      <c r="C50" s="39"/>
      <c r="D50" s="514"/>
      <c r="E50" s="514"/>
      <c r="F50" s="514"/>
      <c r="G50" s="37"/>
      <c r="H50" s="37"/>
      <c r="I50" s="584"/>
      <c r="J50" s="573"/>
      <c r="K50" s="573"/>
      <c r="L50" s="573"/>
      <c r="M50" s="573"/>
      <c r="N50" s="6"/>
      <c r="O50" s="6"/>
      <c r="P50" s="6"/>
      <c r="Q50" s="6"/>
      <c r="R50" s="96"/>
      <c r="S50" s="6"/>
      <c r="T50" s="6"/>
      <c r="U50" s="571"/>
      <c r="V50" s="6"/>
      <c r="W50" s="76"/>
      <c r="X50" s="6"/>
      <c r="Y50" s="6"/>
      <c r="Z50" s="94"/>
      <c r="AA50" s="6"/>
      <c r="AB50" s="76"/>
      <c r="AC50" s="96"/>
      <c r="AD50" s="97"/>
      <c r="AE50" s="6"/>
      <c r="AF50" s="6"/>
      <c r="AG50" s="72"/>
      <c r="AH50" s="76"/>
      <c r="AI50" s="76"/>
      <c r="AJ50" s="99"/>
      <c r="AK50" s="573"/>
      <c r="AL50" s="573"/>
    </row>
    <row r="51" spans="1:38" s="3" customFormat="1" ht="13.8" hidden="1" outlineLevel="1" x14ac:dyDescent="0.25">
      <c r="A51" s="37"/>
      <c r="B51" s="515"/>
      <c r="C51" s="37"/>
      <c r="D51" s="37"/>
      <c r="E51" s="37"/>
      <c r="F51" s="516"/>
      <c r="G51" s="37"/>
      <c r="H51" s="37"/>
      <c r="I51" s="584"/>
      <c r="J51" s="573"/>
      <c r="K51" s="573"/>
      <c r="L51" s="573"/>
      <c r="M51" s="573"/>
      <c r="N51" s="6"/>
      <c r="O51" s="6"/>
      <c r="P51" s="6"/>
      <c r="Q51" s="6"/>
      <c r="R51" s="96"/>
      <c r="S51" s="6"/>
      <c r="T51" s="6"/>
      <c r="U51" s="571"/>
      <c r="V51" s="6"/>
      <c r="W51" s="76"/>
      <c r="X51" s="6"/>
      <c r="Y51" s="6"/>
      <c r="Z51" s="94"/>
      <c r="AA51" s="6"/>
      <c r="AB51" s="76"/>
      <c r="AC51" s="96"/>
      <c r="AD51" s="97"/>
      <c r="AE51" s="6"/>
      <c r="AF51" s="6"/>
      <c r="AG51" s="72"/>
      <c r="AH51" s="76"/>
      <c r="AI51" s="76"/>
      <c r="AJ51" s="99"/>
      <c r="AK51" s="573"/>
      <c r="AL51" s="573"/>
    </row>
    <row r="52" spans="1:38" s="3" customFormat="1" ht="30" hidden="1" customHeight="1" outlineLevel="1" x14ac:dyDescent="0.25">
      <c r="A52" s="37"/>
      <c r="B52" s="37"/>
      <c r="C52" s="37"/>
      <c r="D52" s="517" t="s">
        <v>627</v>
      </c>
      <c r="E52" s="517" t="s">
        <v>617</v>
      </c>
      <c r="F52" s="517" t="s">
        <v>105</v>
      </c>
      <c r="G52" s="37"/>
      <c r="H52" s="37"/>
      <c r="I52" s="584"/>
      <c r="J52" s="573"/>
      <c r="K52" s="573"/>
      <c r="L52" s="573"/>
      <c r="M52" s="573"/>
      <c r="N52" s="6"/>
      <c r="O52" s="6"/>
      <c r="P52" s="6"/>
      <c r="Q52" s="6"/>
      <c r="R52" s="6"/>
      <c r="S52" s="6"/>
      <c r="T52" s="6"/>
      <c r="U52" s="571"/>
      <c r="V52" s="6"/>
      <c r="W52" s="76"/>
      <c r="X52" s="6"/>
      <c r="Y52" s="6"/>
      <c r="Z52" s="94"/>
      <c r="AA52" s="6"/>
      <c r="AB52" s="76"/>
      <c r="AC52" s="96"/>
      <c r="AD52" s="97"/>
      <c r="AE52" s="6"/>
      <c r="AF52" s="6"/>
      <c r="AG52" s="72"/>
      <c r="AH52" s="76"/>
      <c r="AI52" s="76"/>
      <c r="AJ52" s="99"/>
      <c r="AK52" s="573"/>
      <c r="AL52" s="573"/>
    </row>
    <row r="53" spans="1:38" s="3" customFormat="1" ht="12.75" hidden="1" customHeight="1" outlineLevel="1" x14ac:dyDescent="0.25">
      <c r="A53" s="37"/>
      <c r="B53" s="37"/>
      <c r="C53" s="37" t="s">
        <v>589</v>
      </c>
      <c r="D53" s="43">
        <v>1805</v>
      </c>
      <c r="E53" s="43">
        <v>610</v>
      </c>
      <c r="F53" s="187">
        <f>D53*E53</f>
        <v>1101050</v>
      </c>
      <c r="G53" s="37"/>
      <c r="H53" s="37"/>
      <c r="I53" s="584"/>
      <c r="J53" s="573"/>
      <c r="K53" s="573"/>
      <c r="L53" s="573"/>
      <c r="M53" s="573"/>
      <c r="N53" s="6"/>
      <c r="O53" s="6"/>
      <c r="P53" s="6"/>
      <c r="Q53" s="6"/>
      <c r="R53" s="6"/>
      <c r="S53" s="6"/>
      <c r="T53" s="6"/>
      <c r="U53" s="571"/>
      <c r="V53" s="6"/>
      <c r="W53" s="76"/>
      <c r="X53" s="6"/>
      <c r="Y53" s="6"/>
      <c r="Z53" s="94"/>
      <c r="AA53" s="6"/>
      <c r="AB53" s="76"/>
      <c r="AC53" s="96"/>
      <c r="AD53" s="97"/>
      <c r="AE53" s="6"/>
      <c r="AF53" s="6"/>
      <c r="AG53" s="72"/>
      <c r="AH53" s="76"/>
      <c r="AI53" s="76"/>
      <c r="AJ53" s="99"/>
      <c r="AK53" s="573"/>
      <c r="AL53" s="573"/>
    </row>
    <row r="54" spans="1:38" s="3" customFormat="1" ht="12.75" hidden="1" customHeight="1" outlineLevel="1" x14ac:dyDescent="0.25">
      <c r="A54" s="37"/>
      <c r="B54" s="515"/>
      <c r="C54" s="37"/>
      <c r="D54" s="517" t="s">
        <v>627</v>
      </c>
      <c r="E54" s="517" t="s">
        <v>617</v>
      </c>
      <c r="F54" s="517" t="s">
        <v>105</v>
      </c>
      <c r="G54" s="37"/>
      <c r="H54" s="37"/>
      <c r="I54" s="584"/>
      <c r="J54" s="573"/>
      <c r="K54" s="573"/>
      <c r="L54" s="573"/>
      <c r="M54" s="573"/>
      <c r="N54" s="23"/>
      <c r="O54" s="6"/>
      <c r="P54" s="6"/>
      <c r="Q54" s="23"/>
      <c r="R54" s="6"/>
      <c r="S54" s="6"/>
      <c r="T54" s="6"/>
      <c r="U54" s="571"/>
      <c r="V54" s="6"/>
      <c r="W54" s="76"/>
      <c r="X54" s="6"/>
      <c r="Y54" s="6"/>
      <c r="Z54" s="94"/>
      <c r="AA54" s="6"/>
      <c r="AB54" s="76"/>
      <c r="AC54" s="96"/>
      <c r="AD54" s="97"/>
      <c r="AE54" s="6"/>
      <c r="AF54" s="6"/>
      <c r="AG54" s="72"/>
      <c r="AH54" s="76"/>
      <c r="AI54" s="76"/>
      <c r="AJ54" s="99"/>
      <c r="AK54" s="573"/>
      <c r="AL54" s="573"/>
    </row>
    <row r="55" spans="1:38" s="3" customFormat="1" ht="12.75" hidden="1" customHeight="1" outlineLevel="1" x14ac:dyDescent="0.25">
      <c r="A55" s="37"/>
      <c r="B55" s="37"/>
      <c r="C55" s="37" t="s">
        <v>590</v>
      </c>
      <c r="D55" s="592">
        <f>(1805-140)</f>
        <v>1665</v>
      </c>
      <c r="E55" s="529">
        <v>610</v>
      </c>
      <c r="F55" s="593">
        <f>D55*E55</f>
        <v>1015650</v>
      </c>
      <c r="G55" s="37"/>
      <c r="H55" s="37"/>
      <c r="I55" s="584"/>
      <c r="J55" s="518" t="s">
        <v>433</v>
      </c>
      <c r="K55" s="573"/>
      <c r="L55" s="573"/>
      <c r="M55" s="573"/>
      <c r="N55" s="23"/>
      <c r="O55" s="6"/>
      <c r="P55" s="6"/>
      <c r="Q55" s="6"/>
      <c r="R55" s="6"/>
      <c r="S55" s="6"/>
      <c r="T55" s="6"/>
      <c r="U55" s="571"/>
      <c r="V55" s="6"/>
      <c r="W55" s="72"/>
      <c r="X55" s="6"/>
      <c r="Y55" s="6"/>
      <c r="Z55" s="6"/>
      <c r="AA55" s="6"/>
      <c r="AB55" s="6"/>
      <c r="AC55" s="6"/>
      <c r="AD55" s="6"/>
      <c r="AE55" s="6"/>
      <c r="AF55" s="6"/>
      <c r="AG55" s="6"/>
      <c r="AH55" s="6"/>
      <c r="AI55" s="6"/>
      <c r="AJ55" s="58"/>
      <c r="AK55" s="573"/>
      <c r="AL55" s="573"/>
    </row>
    <row r="56" spans="1:38" s="3" customFormat="1" ht="12.75" hidden="1" customHeight="1" outlineLevel="1" x14ac:dyDescent="0.25">
      <c r="A56" s="37"/>
      <c r="B56" s="37"/>
      <c r="C56" s="37"/>
      <c r="D56" s="3">
        <f>SUM(D53+D55)</f>
        <v>3470</v>
      </c>
      <c r="E56" s="570"/>
      <c r="F56" s="595"/>
      <c r="G56" s="37"/>
      <c r="H56" s="37"/>
      <c r="I56" s="584"/>
      <c r="J56" s="518"/>
      <c r="K56" s="573"/>
      <c r="L56" s="573"/>
      <c r="M56" s="573"/>
      <c r="N56" s="23"/>
      <c r="O56" s="6"/>
      <c r="P56" s="6"/>
      <c r="Q56" s="6"/>
      <c r="R56" s="6"/>
      <c r="S56" s="6"/>
      <c r="T56" s="6"/>
      <c r="U56" s="571"/>
      <c r="V56" s="6"/>
      <c r="W56" s="72"/>
      <c r="X56" s="6"/>
      <c r="Y56" s="6"/>
      <c r="Z56" s="6"/>
      <c r="AA56" s="6"/>
      <c r="AB56" s="6"/>
      <c r="AC56" s="6"/>
      <c r="AD56" s="6"/>
      <c r="AE56" s="6"/>
      <c r="AF56" s="6"/>
      <c r="AG56" s="6"/>
      <c r="AH56" s="6"/>
      <c r="AI56" s="6"/>
      <c r="AJ56" s="58"/>
      <c r="AK56" s="573"/>
      <c r="AL56" s="573"/>
    </row>
    <row r="57" spans="1:38" s="3" customFormat="1" ht="12.75" hidden="1" customHeight="1" outlineLevel="1" x14ac:dyDescent="0.25">
      <c r="A57" s="37"/>
      <c r="B57" s="37"/>
      <c r="D57" s="517" t="s">
        <v>627</v>
      </c>
      <c r="E57" s="594" t="s">
        <v>617</v>
      </c>
      <c r="F57" s="594" t="s">
        <v>105</v>
      </c>
      <c r="G57" s="37"/>
      <c r="H57" s="37"/>
      <c r="I57" s="39"/>
      <c r="J57" s="573"/>
      <c r="K57" s="573"/>
      <c r="L57" s="573"/>
      <c r="M57" s="573"/>
      <c r="N57" s="6"/>
      <c r="O57" s="6"/>
      <c r="P57" s="6"/>
      <c r="Q57" s="6"/>
      <c r="R57" s="6"/>
      <c r="S57" s="6"/>
      <c r="T57" s="6"/>
      <c r="U57" s="6"/>
      <c r="V57" s="6"/>
      <c r="W57" s="6"/>
      <c r="X57" s="6"/>
      <c r="Y57" s="6"/>
      <c r="Z57" s="6"/>
      <c r="AA57" s="6"/>
      <c r="AB57" s="6"/>
      <c r="AC57" s="6"/>
      <c r="AD57" s="6"/>
      <c r="AE57" s="6"/>
      <c r="AF57" s="6"/>
      <c r="AG57" s="6"/>
      <c r="AH57" s="6"/>
      <c r="AI57" s="6"/>
      <c r="AJ57" s="58"/>
      <c r="AK57" s="573"/>
      <c r="AL57" s="573"/>
    </row>
    <row r="58" spans="1:38" s="3" customFormat="1" ht="12.75" hidden="1" customHeight="1" outlineLevel="1" x14ac:dyDescent="0.25">
      <c r="A58" s="37"/>
      <c r="B58" s="37" t="s">
        <v>731</v>
      </c>
      <c r="C58" s="37"/>
      <c r="D58" s="43">
        <v>1200</v>
      </c>
      <c r="E58" s="43">
        <v>610</v>
      </c>
      <c r="F58" s="187">
        <f>D58*E58</f>
        <v>732000</v>
      </c>
      <c r="G58" s="37"/>
      <c r="H58" s="37"/>
      <c r="I58" s="584">
        <f>F55+F58+F53</f>
        <v>2848700</v>
      </c>
      <c r="J58" s="573"/>
      <c r="K58" s="573"/>
      <c r="L58" s="573"/>
      <c r="M58" s="573"/>
      <c r="N58" s="6"/>
      <c r="O58" s="6"/>
      <c r="P58" s="6"/>
      <c r="Q58" s="6"/>
      <c r="R58" s="6"/>
      <c r="S58" s="6"/>
      <c r="T58" s="6"/>
      <c r="U58" s="6"/>
      <c r="V58" s="6"/>
      <c r="W58" s="6"/>
      <c r="X58" s="6"/>
      <c r="Y58" s="6"/>
      <c r="Z58" s="6"/>
      <c r="AA58" s="6"/>
      <c r="AB58" s="6"/>
      <c r="AC58" s="6"/>
      <c r="AD58" s="6"/>
      <c r="AE58" s="6"/>
      <c r="AF58" s="6"/>
      <c r="AG58" s="6"/>
      <c r="AH58" s="6"/>
      <c r="AI58" s="6"/>
      <c r="AJ58" s="58"/>
      <c r="AK58" s="573"/>
      <c r="AL58" s="573"/>
    </row>
    <row r="59" spans="1:38" s="3" customFormat="1" ht="12.75" hidden="1" customHeight="1" outlineLevel="1" x14ac:dyDescent="0.25">
      <c r="A59" s="37"/>
      <c r="B59" s="37"/>
      <c r="C59" s="37"/>
      <c r="D59" s="37"/>
      <c r="E59" s="37"/>
      <c r="F59" s="287"/>
      <c r="G59" s="37"/>
      <c r="H59" s="37"/>
      <c r="I59" s="37"/>
      <c r="J59" s="573"/>
      <c r="K59" s="573"/>
      <c r="L59" s="573"/>
      <c r="M59" s="573"/>
      <c r="N59" s="6"/>
      <c r="O59" s="6"/>
      <c r="P59" s="6"/>
      <c r="Q59" s="6"/>
      <c r="R59" s="6"/>
      <c r="S59" s="6"/>
      <c r="T59" s="6"/>
      <c r="U59" s="6"/>
      <c r="V59" s="6"/>
      <c r="W59" s="6"/>
      <c r="X59" s="6"/>
      <c r="Y59" s="6"/>
      <c r="Z59" s="6"/>
      <c r="AA59" s="6"/>
      <c r="AB59" s="6"/>
      <c r="AC59" s="6"/>
      <c r="AD59" s="6"/>
      <c r="AE59" s="6"/>
      <c r="AF59" s="6"/>
      <c r="AG59" s="6"/>
      <c r="AH59" s="6"/>
      <c r="AI59" s="6"/>
      <c r="AJ59" s="58"/>
      <c r="AK59" s="573"/>
      <c r="AL59" s="573"/>
    </row>
    <row r="60" spans="1:38" s="3" customFormat="1" ht="12.75" hidden="1" customHeight="1" outlineLevel="1" x14ac:dyDescent="0.25">
      <c r="A60" s="37"/>
      <c r="B60" s="37" t="s">
        <v>640</v>
      </c>
      <c r="C60" s="37"/>
      <c r="D60" s="43">
        <f>D42+D49+D56+D58</f>
        <v>15000</v>
      </c>
      <c r="E60" s="37"/>
      <c r="F60" s="287"/>
      <c r="G60" s="37"/>
      <c r="H60" s="37"/>
      <c r="I60" s="37"/>
      <c r="J60" s="573"/>
      <c r="K60" s="573"/>
      <c r="L60" s="573"/>
      <c r="M60" s="573"/>
      <c r="N60" s="6"/>
      <c r="O60" s="6"/>
      <c r="P60" s="6"/>
      <c r="Q60" s="6"/>
      <c r="R60" s="6"/>
      <c r="S60" s="6"/>
      <c r="T60" s="6"/>
      <c r="U60" s="6"/>
      <c r="V60" s="6"/>
      <c r="W60" s="6"/>
      <c r="X60" s="6"/>
      <c r="Y60" s="6"/>
      <c r="Z60" s="6"/>
      <c r="AA60" s="6"/>
      <c r="AB60" s="6"/>
      <c r="AC60" s="6"/>
      <c r="AD60" s="6"/>
      <c r="AE60" s="6"/>
      <c r="AF60" s="6"/>
      <c r="AG60" s="6"/>
      <c r="AH60" s="6"/>
      <c r="AI60" s="6"/>
      <c r="AJ60" s="58"/>
      <c r="AK60" s="573"/>
      <c r="AL60" s="573"/>
    </row>
    <row r="61" spans="1:38" s="3" customFormat="1" ht="18" hidden="1" customHeight="1" outlineLevel="1" x14ac:dyDescent="0.25">
      <c r="A61" s="37"/>
      <c r="B61" s="505" t="s">
        <v>700</v>
      </c>
      <c r="C61" s="400"/>
      <c r="D61" s="400"/>
      <c r="E61" s="400"/>
      <c r="F61" s="400"/>
      <c r="G61" s="400"/>
      <c r="I61" s="585">
        <f>SUM(I41:I58)</f>
        <v>9150000</v>
      </c>
      <c r="J61" s="518" t="s">
        <v>433</v>
      </c>
      <c r="K61" s="573"/>
      <c r="L61" s="573"/>
      <c r="M61" s="573"/>
      <c r="N61" s="6"/>
      <c r="O61" s="571"/>
      <c r="P61" s="571"/>
      <c r="Q61" s="571"/>
      <c r="R61" s="6"/>
      <c r="S61" s="6"/>
      <c r="T61" s="6"/>
      <c r="U61" s="6"/>
      <c r="V61" s="6"/>
      <c r="W61" s="6"/>
      <c r="X61" s="6"/>
      <c r="Y61" s="6"/>
      <c r="Z61" s="6"/>
      <c r="AA61" s="6"/>
      <c r="AB61" s="6"/>
      <c r="AC61" s="6"/>
      <c r="AD61" s="6"/>
      <c r="AE61" s="6"/>
      <c r="AF61" s="6"/>
      <c r="AG61" s="6"/>
      <c r="AH61" s="6"/>
      <c r="AI61" s="6"/>
      <c r="AJ61" s="58"/>
      <c r="AK61" s="573"/>
      <c r="AL61" s="573"/>
    </row>
    <row r="62" spans="1:38" s="3" customFormat="1" ht="12.75" customHeight="1" collapsed="1" x14ac:dyDescent="0.35">
      <c r="A62" s="519"/>
      <c r="B62" s="7"/>
      <c r="C62" s="37"/>
      <c r="D62" s="37"/>
      <c r="E62" s="520"/>
      <c r="F62" s="37"/>
      <c r="G62" s="37"/>
      <c r="H62" s="37"/>
      <c r="I62" s="585">
        <f>ROUNDUP(I61,-5)</f>
        <v>9200000</v>
      </c>
      <c r="J62" s="6" t="s">
        <v>726</v>
      </c>
      <c r="K62" s="573"/>
      <c r="L62" s="573"/>
      <c r="M62" s="573"/>
      <c r="N62" s="6"/>
      <c r="O62" s="96"/>
      <c r="P62" s="96"/>
      <c r="Q62" s="96"/>
      <c r="R62" s="6"/>
      <c r="S62" s="6"/>
      <c r="T62" s="6"/>
      <c r="U62" s="6"/>
      <c r="V62" s="6"/>
      <c r="W62" s="6"/>
      <c r="X62" s="6"/>
      <c r="Y62" s="6"/>
      <c r="Z62" s="6"/>
      <c r="AA62" s="6"/>
      <c r="AB62" s="6"/>
      <c r="AC62" s="6"/>
      <c r="AD62" s="6"/>
      <c r="AE62" s="6"/>
      <c r="AF62" s="6"/>
      <c r="AG62" s="6"/>
      <c r="AH62" s="6"/>
      <c r="AI62" s="6"/>
      <c r="AJ62" s="58"/>
      <c r="AK62" s="573"/>
      <c r="AL62" s="573"/>
    </row>
    <row r="63" spans="1:38" s="3" customFormat="1" ht="17.399999999999999" collapsed="1" x14ac:dyDescent="0.25">
      <c r="A63" s="521" t="s">
        <v>706</v>
      </c>
      <c r="B63" s="467" t="s">
        <v>724</v>
      </c>
      <c r="C63" s="524"/>
      <c r="D63" s="524"/>
      <c r="E63" s="524"/>
      <c r="F63" s="524"/>
      <c r="G63" s="524"/>
      <c r="H63" s="1390"/>
      <c r="I63" s="1391"/>
      <c r="J63" s="573"/>
      <c r="K63" s="573"/>
      <c r="L63" s="573"/>
      <c r="M63" s="573"/>
      <c r="N63" s="573"/>
      <c r="O63" s="573"/>
      <c r="P63" s="573"/>
      <c r="Q63" s="573"/>
      <c r="R63" s="4"/>
      <c r="S63" s="573"/>
      <c r="T63" s="573"/>
      <c r="U63" s="573"/>
      <c r="V63" s="573"/>
      <c r="W63" s="573"/>
      <c r="X63" s="573"/>
      <c r="Y63" s="573"/>
      <c r="Z63" s="573"/>
      <c r="AA63" s="573"/>
      <c r="AB63" s="573"/>
      <c r="AC63" s="573"/>
      <c r="AD63" s="573"/>
      <c r="AE63" s="573"/>
      <c r="AF63" s="573"/>
      <c r="AG63" s="573"/>
      <c r="AH63" s="573"/>
      <c r="AI63" s="573"/>
      <c r="AJ63" s="33"/>
    </row>
    <row r="64" spans="1:38" s="3" customFormat="1" ht="18.75" hidden="1" customHeight="1" outlineLevel="1" x14ac:dyDescent="0.25">
      <c r="A64" s="37"/>
      <c r="B64" s="525"/>
      <c r="C64" s="525"/>
      <c r="D64" s="525"/>
      <c r="E64" s="525"/>
      <c r="F64" s="525"/>
      <c r="G64" s="525"/>
      <c r="H64" s="526"/>
      <c r="I64" s="527"/>
      <c r="J64" s="573"/>
      <c r="K64" s="573"/>
      <c r="L64" s="573"/>
      <c r="M64" s="250"/>
      <c r="N64" s="250"/>
      <c r="O64" s="250"/>
      <c r="P64" s="250"/>
      <c r="Q64" s="250"/>
      <c r="R64" s="573"/>
      <c r="S64" s="573"/>
      <c r="T64" s="573"/>
      <c r="U64" s="573"/>
      <c r="V64" s="573"/>
      <c r="W64" s="573"/>
      <c r="X64" s="573"/>
      <c r="Y64" s="573"/>
      <c r="Z64" s="573"/>
      <c r="AA64" s="573"/>
      <c r="AB64" s="573"/>
      <c r="AC64" s="573"/>
      <c r="AD64" s="573"/>
      <c r="AE64" s="573"/>
      <c r="AF64" s="573"/>
      <c r="AG64" s="573"/>
      <c r="AH64" s="573"/>
      <c r="AI64" s="573"/>
      <c r="AJ64" s="33"/>
    </row>
    <row r="65" spans="1:36" s="3" customFormat="1" ht="18.75" hidden="1" customHeight="1" outlineLevel="1" x14ac:dyDescent="0.25">
      <c r="A65" s="37"/>
      <c r="B65" s="528"/>
      <c r="C65" s="529"/>
      <c r="D65" s="530" t="s">
        <v>98</v>
      </c>
      <c r="E65" s="531"/>
      <c r="F65" s="531"/>
      <c r="G65" s="532"/>
      <c r="H65" s="533"/>
      <c r="I65" s="533"/>
      <c r="J65" s="573"/>
      <c r="K65" s="573"/>
      <c r="L65" s="573"/>
      <c r="M65" s="250"/>
      <c r="N65" s="250"/>
      <c r="O65" s="250"/>
      <c r="P65" s="250"/>
      <c r="Q65" s="250"/>
      <c r="R65" s="573"/>
      <c r="S65" s="573"/>
      <c r="T65" s="573"/>
      <c r="U65" s="573"/>
      <c r="V65" s="573"/>
      <c r="W65" s="573"/>
      <c r="X65" s="573"/>
      <c r="Y65" s="573"/>
      <c r="Z65" s="573"/>
      <c r="AA65" s="573"/>
      <c r="AB65" s="573"/>
      <c r="AC65" s="573"/>
      <c r="AD65" s="573"/>
      <c r="AE65" s="573"/>
      <c r="AF65" s="573"/>
      <c r="AG65" s="573"/>
      <c r="AH65" s="573"/>
      <c r="AI65" s="573"/>
      <c r="AJ65" s="33"/>
    </row>
    <row r="66" spans="1:36" s="3" customFormat="1" ht="18.75" hidden="1" customHeight="1" outlineLevel="1" x14ac:dyDescent="0.25">
      <c r="A66" s="37"/>
      <c r="B66" s="534"/>
      <c r="C66" s="535"/>
      <c r="D66" s="536" t="s">
        <v>99</v>
      </c>
      <c r="E66" s="37"/>
      <c r="F66" s="37"/>
      <c r="G66" s="537"/>
      <c r="H66" s="538"/>
      <c r="I66" s="538"/>
      <c r="J66" s="573"/>
      <c r="K66" s="573"/>
      <c r="L66" s="573"/>
      <c r="M66" s="250"/>
      <c r="N66" s="250"/>
      <c r="O66" s="250"/>
      <c r="P66" s="250"/>
      <c r="Q66" s="250"/>
      <c r="R66" s="573"/>
      <c r="S66" s="573"/>
      <c r="T66" s="573"/>
      <c r="U66" s="573"/>
      <c r="V66" s="573"/>
      <c r="W66" s="573"/>
      <c r="X66" s="573"/>
      <c r="Y66" s="573"/>
      <c r="Z66" s="573"/>
      <c r="AA66" s="573"/>
      <c r="AB66" s="573"/>
      <c r="AC66" s="573"/>
      <c r="AD66" s="573"/>
      <c r="AE66" s="573"/>
      <c r="AF66" s="573"/>
      <c r="AG66" s="573"/>
      <c r="AH66" s="573"/>
      <c r="AI66" s="573"/>
      <c r="AJ66" s="33"/>
    </row>
    <row r="67" spans="1:36" s="3" customFormat="1" ht="18.75" hidden="1" customHeight="1" outlineLevel="1" x14ac:dyDescent="0.25">
      <c r="A67" s="37"/>
      <c r="B67" s="539"/>
      <c r="C67" s="540"/>
      <c r="D67" s="541" t="s">
        <v>100</v>
      </c>
      <c r="E67" s="525"/>
      <c r="F67" s="37"/>
      <c r="G67" s="542"/>
      <c r="H67" s="538"/>
      <c r="I67" s="538"/>
      <c r="J67" s="573"/>
      <c r="K67" s="573"/>
      <c r="L67" s="573"/>
      <c r="M67" s="250"/>
      <c r="N67" s="250"/>
      <c r="O67" s="250"/>
      <c r="P67" s="250"/>
      <c r="Q67" s="250"/>
      <c r="R67" s="573"/>
      <c r="S67" s="573"/>
      <c r="T67" s="573"/>
      <c r="U67" s="573"/>
      <c r="V67" s="573"/>
      <c r="W67" s="573"/>
      <c r="X67" s="573"/>
      <c r="Y67" s="573"/>
      <c r="Z67" s="573"/>
      <c r="AA67" s="573"/>
      <c r="AB67" s="573"/>
      <c r="AC67" s="573"/>
      <c r="AD67" s="573"/>
      <c r="AE67" s="573"/>
      <c r="AF67" s="573"/>
      <c r="AG67" s="573"/>
      <c r="AH67" s="573"/>
      <c r="AI67" s="573"/>
      <c r="AJ67" s="33"/>
    </row>
    <row r="68" spans="1:36" s="3" customFormat="1" ht="18.75" hidden="1" customHeight="1" outlineLevel="1" x14ac:dyDescent="0.25">
      <c r="A68" s="37"/>
      <c r="B68" s="1372" t="s">
        <v>704</v>
      </c>
      <c r="C68" s="1372"/>
      <c r="D68" s="1372"/>
      <c r="E68" s="1372"/>
      <c r="F68" s="1372"/>
      <c r="G68" s="1373"/>
      <c r="H68" s="523"/>
      <c r="I68" s="523"/>
      <c r="J68" s="573"/>
      <c r="K68" s="573"/>
      <c r="L68" s="573"/>
      <c r="M68" s="250"/>
      <c r="N68" s="250"/>
      <c r="O68" s="250"/>
      <c r="P68" s="250"/>
      <c r="Q68" s="250"/>
      <c r="R68" s="573"/>
      <c r="S68" s="573"/>
      <c r="T68" s="573"/>
      <c r="U68" s="573"/>
      <c r="V68" s="573"/>
      <c r="W68" s="573"/>
      <c r="X68" s="573"/>
      <c r="Y68" s="573"/>
      <c r="Z68" s="573"/>
      <c r="AA68" s="573"/>
      <c r="AB68" s="573"/>
      <c r="AC68" s="573"/>
      <c r="AD68" s="573"/>
      <c r="AE68" s="573"/>
      <c r="AF68" s="573"/>
      <c r="AG68" s="573"/>
      <c r="AH68" s="573"/>
      <c r="AI68" s="573"/>
      <c r="AJ68" s="33"/>
    </row>
    <row r="69" spans="1:36" s="3" customFormat="1" ht="18.75" hidden="1" customHeight="1" outlineLevel="1" x14ac:dyDescent="0.25">
      <c r="A69" s="37"/>
      <c r="B69" s="543" t="s">
        <v>102</v>
      </c>
      <c r="C69" s="529"/>
      <c r="D69" s="529" t="s">
        <v>103</v>
      </c>
      <c r="E69" s="529"/>
      <c r="F69" s="529" t="s">
        <v>103</v>
      </c>
      <c r="G69" s="523" t="s">
        <v>141</v>
      </c>
      <c r="H69" s="523" t="s">
        <v>104</v>
      </c>
      <c r="I69" s="523" t="s">
        <v>105</v>
      </c>
      <c r="J69" s="573"/>
      <c r="K69" s="573"/>
      <c r="L69" s="573"/>
      <c r="M69" s="250"/>
      <c r="N69" s="250"/>
      <c r="O69" s="250"/>
      <c r="P69" s="250"/>
      <c r="Q69" s="250"/>
      <c r="R69" s="573"/>
      <c r="S69" s="573"/>
      <c r="T69" s="573"/>
      <c r="U69" s="573"/>
      <c r="V69" s="573"/>
      <c r="W69" s="573"/>
      <c r="X69" s="573"/>
      <c r="Y69" s="573"/>
      <c r="Z69" s="573"/>
      <c r="AA69" s="573"/>
      <c r="AB69" s="573"/>
      <c r="AC69" s="573"/>
      <c r="AD69" s="573"/>
      <c r="AE69" s="573"/>
      <c r="AF69" s="573"/>
      <c r="AG69" s="573"/>
      <c r="AH69" s="573"/>
      <c r="AI69" s="573"/>
      <c r="AJ69" s="33"/>
    </row>
    <row r="70" spans="1:36" s="3" customFormat="1" ht="18.75" hidden="1" customHeight="1" outlineLevel="1" x14ac:dyDescent="0.25">
      <c r="A70" s="37"/>
      <c r="B70" s="528"/>
      <c r="C70" s="544"/>
      <c r="D70" s="531"/>
      <c r="E70" s="532"/>
      <c r="F70" s="537"/>
      <c r="G70" s="545"/>
      <c r="H70" s="535"/>
      <c r="I70" s="535"/>
      <c r="J70" s="573"/>
      <c r="K70" s="573"/>
      <c r="L70" s="573"/>
      <c r="M70" s="250"/>
      <c r="N70" s="250"/>
      <c r="O70" s="250"/>
      <c r="P70" s="250"/>
      <c r="Q70" s="250"/>
      <c r="R70" s="573"/>
      <c r="S70" s="573"/>
      <c r="T70" s="573"/>
      <c r="U70" s="573"/>
      <c r="V70" s="573"/>
      <c r="W70" s="573"/>
      <c r="X70" s="573"/>
      <c r="Y70" s="573"/>
      <c r="Z70" s="573"/>
      <c r="AA70" s="573"/>
      <c r="AB70" s="573"/>
      <c r="AC70" s="573"/>
      <c r="AD70" s="573"/>
      <c r="AE70" s="573"/>
      <c r="AF70" s="573"/>
      <c r="AG70" s="573"/>
      <c r="AH70" s="573"/>
      <c r="AI70" s="573"/>
      <c r="AJ70" s="33"/>
    </row>
    <row r="71" spans="1:36" s="3" customFormat="1" ht="18.75" hidden="1" customHeight="1" outlineLevel="1" x14ac:dyDescent="0.25">
      <c r="A71" s="37"/>
      <c r="B71" s="534"/>
      <c r="C71" s="545"/>
      <c r="D71" s="37"/>
      <c r="E71" s="537"/>
      <c r="F71" s="537"/>
      <c r="G71" s="545"/>
      <c r="H71" s="535"/>
      <c r="I71" s="535"/>
      <c r="J71" s="573"/>
      <c r="K71" s="573"/>
      <c r="L71" s="573"/>
      <c r="M71" s="250"/>
      <c r="N71" s="250"/>
      <c r="O71" s="250"/>
      <c r="P71" s="250"/>
      <c r="Q71" s="250"/>
      <c r="R71" s="573"/>
      <c r="S71" s="573"/>
      <c r="T71" s="573"/>
      <c r="U71" s="573"/>
      <c r="V71" s="573"/>
      <c r="W71" s="573"/>
      <c r="X71" s="573"/>
      <c r="Y71" s="573"/>
      <c r="Z71" s="573"/>
      <c r="AA71" s="573"/>
      <c r="AB71" s="573"/>
      <c r="AC71" s="573"/>
      <c r="AD71" s="573"/>
      <c r="AE71" s="573"/>
      <c r="AF71" s="573"/>
      <c r="AG71" s="573"/>
      <c r="AH71" s="573"/>
      <c r="AI71" s="573"/>
      <c r="AJ71" s="33"/>
    </row>
    <row r="72" spans="1:36" s="3" customFormat="1" ht="18.75" hidden="1" customHeight="1" outlineLevel="1" x14ac:dyDescent="0.25">
      <c r="A72" s="37"/>
      <c r="B72" s="546" t="s">
        <v>328</v>
      </c>
      <c r="C72" s="547" t="s">
        <v>626</v>
      </c>
      <c r="D72" s="37"/>
      <c r="E72" s="537"/>
      <c r="F72" s="537"/>
      <c r="G72" s="545"/>
      <c r="H72" s="535"/>
      <c r="I72" s="535"/>
      <c r="J72" s="573"/>
      <c r="K72" s="573"/>
      <c r="L72" s="573"/>
      <c r="M72" s="250"/>
      <c r="N72" s="250"/>
      <c r="O72" s="250"/>
      <c r="P72" s="250"/>
      <c r="Q72" s="250"/>
      <c r="R72" s="573"/>
      <c r="S72" s="573"/>
      <c r="T72" s="573"/>
      <c r="U72" s="573"/>
      <c r="V72" s="573"/>
      <c r="W72" s="573"/>
      <c r="X72" s="573"/>
      <c r="Y72" s="573"/>
      <c r="Z72" s="573"/>
      <c r="AA72" s="573"/>
      <c r="AB72" s="573"/>
      <c r="AC72" s="573"/>
      <c r="AD72" s="573"/>
      <c r="AE72" s="573"/>
      <c r="AF72" s="573"/>
      <c r="AG72" s="573"/>
      <c r="AH72" s="573"/>
      <c r="AI72" s="573"/>
      <c r="AJ72" s="33"/>
    </row>
    <row r="73" spans="1:36" s="3" customFormat="1" ht="18.75" hidden="1" customHeight="1" outlineLevel="1" x14ac:dyDescent="0.25">
      <c r="A73" s="37"/>
      <c r="B73" s="548"/>
      <c r="C73" s="549"/>
      <c r="D73" s="37"/>
      <c r="E73" s="537"/>
      <c r="F73" s="537"/>
      <c r="G73" s="545"/>
      <c r="H73" s="535"/>
      <c r="I73" s="535"/>
      <c r="J73" s="573"/>
      <c r="K73" s="573"/>
      <c r="L73" s="573"/>
      <c r="M73" s="250"/>
      <c r="N73" s="250"/>
      <c r="O73" s="250"/>
      <c r="P73" s="250"/>
      <c r="Q73" s="250"/>
      <c r="R73" s="573"/>
      <c r="S73" s="573"/>
      <c r="T73" s="573"/>
      <c r="U73" s="573"/>
      <c r="V73" s="573"/>
      <c r="W73" s="573"/>
      <c r="X73" s="573"/>
      <c r="Y73" s="573"/>
      <c r="Z73" s="573"/>
      <c r="AA73" s="573"/>
      <c r="AB73" s="573"/>
      <c r="AC73" s="573"/>
      <c r="AD73" s="573"/>
      <c r="AE73" s="573"/>
      <c r="AF73" s="573"/>
      <c r="AG73" s="573"/>
      <c r="AH73" s="573"/>
      <c r="AI73" s="573"/>
      <c r="AJ73" s="33"/>
    </row>
    <row r="74" spans="1:36" s="3" customFormat="1" ht="18.75" hidden="1" customHeight="1" outlineLevel="1" x14ac:dyDescent="0.25">
      <c r="A74" s="37"/>
      <c r="B74" s="512" t="s">
        <v>329</v>
      </c>
      <c r="C74" s="547" t="s">
        <v>631</v>
      </c>
      <c r="D74" s="37"/>
      <c r="E74" s="537"/>
      <c r="F74" s="537"/>
      <c r="G74" s="545"/>
      <c r="H74" s="535"/>
      <c r="I74" s="535"/>
      <c r="J74" s="573"/>
      <c r="K74" s="573"/>
      <c r="L74" s="573"/>
      <c r="M74" s="250"/>
      <c r="N74" s="250"/>
      <c r="O74" s="250"/>
      <c r="P74" s="250"/>
      <c r="Q74" s="250"/>
      <c r="R74" s="573"/>
      <c r="S74" s="573"/>
      <c r="T74" s="573"/>
      <c r="U74" s="573"/>
      <c r="V74" s="573"/>
      <c r="W74" s="573"/>
      <c r="X74" s="573"/>
      <c r="Y74" s="573"/>
      <c r="Z74" s="573"/>
      <c r="AA74" s="573"/>
      <c r="AB74" s="573"/>
      <c r="AC74" s="573"/>
      <c r="AD74" s="573"/>
      <c r="AE74" s="573"/>
      <c r="AF74" s="573"/>
      <c r="AG74" s="573"/>
      <c r="AH74" s="573"/>
      <c r="AI74" s="573"/>
      <c r="AJ74" s="33"/>
    </row>
    <row r="75" spans="1:36" s="3" customFormat="1" ht="18.75" hidden="1" customHeight="1" outlineLevel="1" x14ac:dyDescent="0.25">
      <c r="A75" s="37"/>
      <c r="B75" s="548"/>
      <c r="C75" s="549"/>
      <c r="D75" s="37"/>
      <c r="E75" s="537"/>
      <c r="F75" s="537"/>
      <c r="G75" s="545"/>
      <c r="H75" s="535"/>
      <c r="I75" s="535"/>
      <c r="J75" s="573"/>
      <c r="K75" s="573"/>
      <c r="L75" s="573"/>
      <c r="M75" s="250"/>
      <c r="N75" s="250"/>
      <c r="O75" s="250"/>
      <c r="P75" s="250"/>
      <c r="Q75" s="250"/>
      <c r="R75" s="4"/>
      <c r="S75" s="573"/>
      <c r="T75" s="573"/>
      <c r="U75" s="573"/>
      <c r="V75" s="573"/>
      <c r="W75" s="573"/>
      <c r="X75" s="573"/>
      <c r="Y75" s="573"/>
      <c r="Z75" s="573"/>
      <c r="AA75" s="573"/>
      <c r="AB75" s="573"/>
      <c r="AC75" s="573"/>
      <c r="AD75" s="573"/>
      <c r="AE75" s="573"/>
      <c r="AF75" s="573"/>
      <c r="AG75" s="573"/>
      <c r="AH75" s="573"/>
      <c r="AI75" s="573"/>
      <c r="AJ75" s="33"/>
    </row>
    <row r="76" spans="1:36" s="3" customFormat="1" ht="18.75" hidden="1" customHeight="1" outlineLevel="1" x14ac:dyDescent="0.25">
      <c r="A76" s="37"/>
      <c r="B76" s="512"/>
      <c r="C76" s="545" t="s">
        <v>618</v>
      </c>
      <c r="D76" s="37"/>
      <c r="E76" s="537"/>
      <c r="F76" s="537"/>
      <c r="G76" s="545"/>
      <c r="H76" s="535"/>
      <c r="I76" s="535"/>
      <c r="J76" s="573"/>
      <c r="K76" s="573"/>
      <c r="L76" s="573"/>
      <c r="M76" s="250"/>
      <c r="N76" s="250"/>
      <c r="O76" s="250"/>
      <c r="P76" s="250"/>
      <c r="Q76" s="250"/>
      <c r="R76" s="4"/>
      <c r="S76" s="573"/>
      <c r="T76" s="573"/>
      <c r="U76" s="573"/>
      <c r="V76" s="573"/>
      <c r="W76" s="573"/>
      <c r="X76" s="573"/>
      <c r="Y76" s="573"/>
      <c r="Z76" s="573"/>
      <c r="AA76" s="573"/>
      <c r="AB76" s="573"/>
      <c r="AC76" s="573"/>
      <c r="AD76" s="573"/>
      <c r="AE76" s="573"/>
      <c r="AF76" s="573"/>
      <c r="AG76" s="573"/>
      <c r="AH76" s="573"/>
      <c r="AI76" s="573"/>
      <c r="AJ76" s="33"/>
    </row>
    <row r="77" spans="1:36" s="3" customFormat="1" ht="18.75" hidden="1" customHeight="1" outlineLevel="1" x14ac:dyDescent="0.25">
      <c r="A77" s="37"/>
      <c r="B77" s="550"/>
      <c r="C77" s="545" t="s">
        <v>318</v>
      </c>
      <c r="D77" s="37"/>
      <c r="E77" s="537"/>
      <c r="F77" s="551"/>
      <c r="G77" s="545"/>
      <c r="H77" s="535"/>
      <c r="I77" s="535"/>
      <c r="J77" s="573"/>
      <c r="K77" s="573"/>
      <c r="L77" s="573"/>
      <c r="M77" s="250"/>
      <c r="N77" s="250"/>
      <c r="O77" s="250"/>
      <c r="P77" s="250"/>
      <c r="Q77" s="250"/>
      <c r="R77" s="4"/>
      <c r="S77" s="573"/>
      <c r="T77" s="573"/>
      <c r="U77" s="573"/>
      <c r="V77" s="573"/>
      <c r="W77" s="573"/>
      <c r="X77" s="573"/>
      <c r="Y77" s="573"/>
      <c r="Z77" s="573"/>
      <c r="AA77" s="573"/>
      <c r="AB77" s="573"/>
      <c r="AC77" s="573"/>
      <c r="AD77" s="573"/>
      <c r="AE77" s="573"/>
      <c r="AF77" s="573"/>
      <c r="AG77" s="573"/>
      <c r="AH77" s="573"/>
      <c r="AI77" s="573"/>
      <c r="AJ77" s="33"/>
    </row>
    <row r="78" spans="1:36" s="3" customFormat="1" ht="18.75" hidden="1" customHeight="1" outlineLevel="1" x14ac:dyDescent="0.25">
      <c r="A78" s="37"/>
      <c r="B78" s="548"/>
      <c r="C78" s="545" t="s">
        <v>619</v>
      </c>
      <c r="D78" s="37"/>
      <c r="E78" s="537"/>
      <c r="F78" s="551"/>
      <c r="G78" s="545"/>
      <c r="H78" s="535"/>
      <c r="I78" s="535"/>
      <c r="J78" s="573"/>
      <c r="K78" s="573"/>
      <c r="L78" s="573"/>
      <c r="M78" s="250"/>
      <c r="N78" s="250"/>
      <c r="O78" s="250"/>
      <c r="P78" s="250"/>
      <c r="Q78" s="250"/>
      <c r="R78" s="4"/>
      <c r="S78" s="573"/>
      <c r="T78" s="573"/>
      <c r="U78" s="573"/>
      <c r="V78" s="573"/>
      <c r="W78" s="573"/>
      <c r="X78" s="573"/>
      <c r="Y78" s="573"/>
      <c r="Z78" s="573"/>
      <c r="AA78" s="573"/>
      <c r="AB78" s="573"/>
      <c r="AC78" s="573"/>
      <c r="AD78" s="573"/>
      <c r="AE78" s="573"/>
      <c r="AF78" s="573"/>
      <c r="AG78" s="573"/>
      <c r="AH78" s="573"/>
      <c r="AI78" s="573"/>
      <c r="AJ78" s="33"/>
    </row>
    <row r="79" spans="1:36" s="3" customFormat="1" ht="18.75" hidden="1" customHeight="1" outlineLevel="1" x14ac:dyDescent="0.25">
      <c r="A79" s="37"/>
      <c r="B79" s="548"/>
      <c r="C79" s="552" t="s">
        <v>620</v>
      </c>
      <c r="D79" s="37"/>
      <c r="E79" s="551"/>
      <c r="F79" s="551" t="s">
        <v>17</v>
      </c>
      <c r="G79" s="553">
        <v>40</v>
      </c>
      <c r="H79" s="554">
        <v>4900</v>
      </c>
      <c r="I79" s="555">
        <f>(G79*H79)</f>
        <v>196000</v>
      </c>
      <c r="J79" s="573"/>
      <c r="K79" s="573"/>
      <c r="L79" s="573"/>
      <c r="M79" s="250"/>
      <c r="N79" s="250"/>
      <c r="O79" s="250"/>
      <c r="P79" s="250"/>
      <c r="Q79" s="250"/>
      <c r="R79" s="4"/>
      <c r="S79" s="573"/>
      <c r="T79" s="573"/>
      <c r="U79" s="573"/>
      <c r="V79" s="573"/>
      <c r="W79" s="573"/>
      <c r="X79" s="573"/>
      <c r="Y79" s="573"/>
      <c r="Z79" s="573"/>
      <c r="AA79" s="573"/>
      <c r="AB79" s="573"/>
      <c r="AC79" s="573"/>
      <c r="AD79" s="573"/>
      <c r="AE79" s="573"/>
      <c r="AF79" s="573"/>
      <c r="AG79" s="573"/>
      <c r="AH79" s="573"/>
      <c r="AI79" s="573"/>
      <c r="AJ79" s="33"/>
    </row>
    <row r="80" spans="1:36" s="3" customFormat="1" ht="18.75" hidden="1" customHeight="1" outlineLevel="1" x14ac:dyDescent="0.25">
      <c r="A80" s="37"/>
      <c r="B80" s="548"/>
      <c r="C80" s="545"/>
      <c r="D80" s="37"/>
      <c r="E80" s="551"/>
      <c r="F80" s="551"/>
      <c r="G80" s="545"/>
      <c r="H80" s="535"/>
      <c r="I80" s="535"/>
      <c r="J80" s="573"/>
      <c r="K80" s="573"/>
      <c r="L80" s="573"/>
      <c r="M80" s="250"/>
      <c r="N80" s="250"/>
      <c r="O80" s="250"/>
      <c r="P80" s="250"/>
      <c r="Q80" s="250"/>
      <c r="R80" s="4"/>
      <c r="S80" s="573"/>
      <c r="T80" s="573"/>
      <c r="U80" s="573"/>
      <c r="V80" s="573"/>
      <c r="W80" s="573"/>
      <c r="X80" s="573"/>
      <c r="Y80" s="573"/>
      <c r="Z80" s="573"/>
      <c r="AA80" s="573"/>
      <c r="AB80" s="573"/>
      <c r="AC80" s="573"/>
      <c r="AD80" s="573"/>
      <c r="AE80" s="573"/>
      <c r="AF80" s="573"/>
      <c r="AG80" s="573"/>
      <c r="AH80" s="573"/>
      <c r="AI80" s="573"/>
      <c r="AJ80" s="33"/>
    </row>
    <row r="81" spans="1:36" s="3" customFormat="1" ht="18.75" hidden="1" customHeight="1" outlineLevel="1" x14ac:dyDescent="0.25">
      <c r="A81" s="37"/>
      <c r="B81" s="548"/>
      <c r="C81" s="549" t="s">
        <v>332</v>
      </c>
      <c r="D81" s="556" t="s">
        <v>333</v>
      </c>
      <c r="E81" s="551"/>
      <c r="F81" s="551" t="s">
        <v>17</v>
      </c>
      <c r="G81" s="553">
        <v>1</v>
      </c>
      <c r="H81" s="554">
        <v>40000</v>
      </c>
      <c r="I81" s="555">
        <f>(G81*H81)</f>
        <v>40000</v>
      </c>
      <c r="J81" s="573"/>
      <c r="K81" s="573"/>
      <c r="L81" s="573"/>
      <c r="M81" s="250"/>
      <c r="N81" s="250"/>
      <c r="O81" s="250"/>
      <c r="P81" s="250"/>
      <c r="Q81" s="250"/>
      <c r="R81" s="4"/>
      <c r="S81" s="573"/>
      <c r="T81" s="573"/>
      <c r="U81" s="573"/>
      <c r="V81" s="573"/>
      <c r="W81" s="573"/>
      <c r="X81" s="573"/>
      <c r="Y81" s="573"/>
      <c r="Z81" s="573"/>
      <c r="AA81" s="573"/>
      <c r="AB81" s="573"/>
      <c r="AC81" s="573"/>
      <c r="AD81" s="573"/>
      <c r="AE81" s="573"/>
      <c r="AF81" s="573"/>
      <c r="AG81" s="573"/>
      <c r="AH81" s="573"/>
      <c r="AI81" s="573"/>
      <c r="AJ81" s="33"/>
    </row>
    <row r="82" spans="1:36" s="3" customFormat="1" ht="18.75" hidden="1" customHeight="1" outlineLevel="1" x14ac:dyDescent="0.25">
      <c r="A82" s="37"/>
      <c r="B82" s="548"/>
      <c r="C82" s="545"/>
      <c r="D82" s="37"/>
      <c r="E82" s="551"/>
      <c r="F82" s="551"/>
      <c r="G82" s="557"/>
      <c r="H82" s="538"/>
      <c r="I82" s="538"/>
      <c r="J82" s="573"/>
      <c r="K82" s="573"/>
      <c r="L82" s="573"/>
      <c r="M82" s="250"/>
      <c r="N82" s="250"/>
      <c r="O82" s="250"/>
      <c r="P82" s="250"/>
      <c r="Q82" s="250"/>
      <c r="R82" s="4"/>
      <c r="S82" s="573"/>
      <c r="T82" s="573"/>
      <c r="U82" s="573"/>
      <c r="V82" s="573"/>
      <c r="W82" s="573"/>
      <c r="X82" s="573"/>
      <c r="Y82" s="573"/>
      <c r="Z82" s="573"/>
      <c r="AA82" s="573"/>
      <c r="AB82" s="573"/>
      <c r="AC82" s="573"/>
      <c r="AD82" s="573"/>
      <c r="AE82" s="573"/>
      <c r="AF82" s="573"/>
      <c r="AG82" s="573"/>
      <c r="AH82" s="573"/>
      <c r="AI82" s="573"/>
      <c r="AJ82" s="33"/>
    </row>
    <row r="83" spans="1:36" s="3" customFormat="1" ht="18.75" hidden="1" customHeight="1" outlineLevel="1" x14ac:dyDescent="0.25">
      <c r="A83" s="37"/>
      <c r="B83" s="548"/>
      <c r="C83" s="545" t="s">
        <v>623</v>
      </c>
      <c r="D83" s="556" t="s">
        <v>333</v>
      </c>
      <c r="E83" s="551"/>
      <c r="F83" s="551" t="s">
        <v>17</v>
      </c>
      <c r="G83" s="553">
        <v>40</v>
      </c>
      <c r="H83" s="554">
        <v>5000</v>
      </c>
      <c r="I83" s="555">
        <f>(G83*H83)</f>
        <v>200000</v>
      </c>
      <c r="J83" s="573"/>
      <c r="K83" s="573"/>
      <c r="L83" s="573"/>
      <c r="M83" s="250"/>
      <c r="N83" s="250"/>
      <c r="O83" s="250"/>
      <c r="P83" s="250"/>
      <c r="Q83" s="250"/>
      <c r="R83" s="4"/>
      <c r="S83" s="573"/>
      <c r="T83" s="573"/>
      <c r="U83" s="573"/>
      <c r="V83" s="573"/>
      <c r="W83" s="573"/>
      <c r="X83" s="573"/>
      <c r="Y83" s="573"/>
      <c r="Z83" s="573"/>
      <c r="AA83" s="573"/>
      <c r="AB83" s="573"/>
      <c r="AC83" s="573"/>
      <c r="AD83" s="573"/>
      <c r="AE83" s="573"/>
      <c r="AF83" s="573"/>
      <c r="AG83" s="573"/>
      <c r="AH83" s="573"/>
      <c r="AI83" s="573"/>
      <c r="AJ83" s="33"/>
    </row>
    <row r="84" spans="1:36" s="3" customFormat="1" ht="18.75" hidden="1" customHeight="1" outlineLevel="1" x14ac:dyDescent="0.25">
      <c r="A84" s="37"/>
      <c r="B84" s="548"/>
      <c r="C84" s="549"/>
      <c r="D84" s="37"/>
      <c r="E84" s="551"/>
      <c r="F84" s="551"/>
      <c r="G84" s="553"/>
      <c r="H84" s="554"/>
      <c r="I84" s="555"/>
      <c r="J84" s="573"/>
      <c r="K84" s="573"/>
      <c r="L84" s="573"/>
      <c r="M84" s="250"/>
      <c r="N84" s="250"/>
      <c r="O84" s="250"/>
      <c r="P84" s="250"/>
      <c r="Q84" s="250"/>
      <c r="R84" s="4"/>
      <c r="S84" s="573"/>
      <c r="T84" s="573"/>
      <c r="U84" s="573"/>
      <c r="V84" s="573"/>
      <c r="W84" s="573"/>
      <c r="X84" s="573"/>
      <c r="Y84" s="573"/>
      <c r="Z84" s="573"/>
      <c r="AA84" s="573"/>
      <c r="AB84" s="573"/>
      <c r="AC84" s="573"/>
      <c r="AD84" s="573"/>
      <c r="AE84" s="573"/>
      <c r="AF84" s="573"/>
      <c r="AG84" s="573"/>
      <c r="AH84" s="573"/>
      <c r="AI84" s="573"/>
      <c r="AJ84" s="33"/>
    </row>
    <row r="85" spans="1:36" s="3" customFormat="1" ht="18.75" hidden="1" customHeight="1" outlineLevel="1" x14ac:dyDescent="0.25">
      <c r="A85" s="37"/>
      <c r="B85" s="548"/>
      <c r="C85" s="37"/>
      <c r="D85" s="37"/>
      <c r="E85" s="551"/>
      <c r="F85" s="551"/>
      <c r="G85" s="557"/>
      <c r="H85" s="538"/>
      <c r="I85" s="538"/>
      <c r="J85" s="573"/>
      <c r="K85" s="573"/>
      <c r="L85" s="573"/>
      <c r="M85" s="250"/>
      <c r="N85" s="250"/>
      <c r="O85" s="250"/>
      <c r="P85" s="250"/>
      <c r="Q85" s="250"/>
      <c r="R85" s="4"/>
      <c r="S85" s="573"/>
      <c r="T85" s="573"/>
      <c r="U85" s="573"/>
      <c r="V85" s="573"/>
      <c r="W85" s="573"/>
      <c r="X85" s="573"/>
      <c r="Y85" s="573"/>
      <c r="Z85" s="573"/>
      <c r="AA85" s="573"/>
      <c r="AB85" s="573"/>
      <c r="AC85" s="573"/>
      <c r="AD85" s="573"/>
      <c r="AE85" s="573"/>
      <c r="AF85" s="573"/>
      <c r="AG85" s="573"/>
      <c r="AH85" s="573"/>
      <c r="AI85" s="573"/>
      <c r="AJ85" s="33"/>
    </row>
    <row r="86" spans="1:36" s="3" customFormat="1" ht="18.75" hidden="1" customHeight="1" outlineLevel="1" x14ac:dyDescent="0.25">
      <c r="A86" s="37"/>
      <c r="B86" s="548"/>
      <c r="C86" s="558" t="s">
        <v>621</v>
      </c>
      <c r="D86" s="37"/>
      <c r="E86" s="551"/>
      <c r="F86" s="551"/>
      <c r="G86" s="553"/>
      <c r="H86" s="554"/>
      <c r="I86" s="555">
        <f>SUM(I79:I83)</f>
        <v>436000</v>
      </c>
      <c r="J86" s="573"/>
      <c r="K86" s="573"/>
      <c r="L86" s="573"/>
      <c r="M86" s="250"/>
      <c r="N86" s="250"/>
      <c r="O86" s="250"/>
      <c r="P86" s="250"/>
      <c r="Q86" s="250"/>
      <c r="R86" s="4"/>
      <c r="S86" s="573"/>
      <c r="T86" s="573"/>
      <c r="U86" s="573"/>
      <c r="V86" s="573"/>
      <c r="W86" s="573"/>
      <c r="X86" s="573"/>
      <c r="Y86" s="573"/>
      <c r="Z86" s="573"/>
      <c r="AA86" s="573"/>
      <c r="AB86" s="573"/>
      <c r="AC86" s="573"/>
      <c r="AD86" s="573"/>
      <c r="AE86" s="573"/>
      <c r="AF86" s="573"/>
      <c r="AG86" s="573"/>
      <c r="AH86" s="573"/>
      <c r="AI86" s="573"/>
      <c r="AJ86" s="33"/>
    </row>
    <row r="87" spans="1:36" s="3" customFormat="1" ht="18.75" hidden="1" customHeight="1" outlineLevel="1" x14ac:dyDescent="0.25">
      <c r="A87" s="37"/>
      <c r="B87" s="548"/>
      <c r="C87" s="549"/>
      <c r="D87" s="37"/>
      <c r="E87" s="551"/>
      <c r="F87" s="551"/>
      <c r="G87" s="557"/>
      <c r="H87" s="538"/>
      <c r="I87" s="538"/>
      <c r="J87" s="573"/>
      <c r="K87" s="573"/>
      <c r="L87" s="573"/>
      <c r="M87" s="250"/>
      <c r="N87" s="250"/>
      <c r="O87" s="250"/>
      <c r="P87" s="250"/>
      <c r="Q87" s="250"/>
      <c r="R87" s="4"/>
      <c r="S87" s="573"/>
      <c r="T87" s="573"/>
      <c r="U87" s="573"/>
      <c r="V87" s="573"/>
      <c r="W87" s="573"/>
      <c r="X87" s="573"/>
      <c r="Y87" s="573"/>
      <c r="Z87" s="573"/>
      <c r="AA87" s="573"/>
      <c r="AB87" s="573"/>
      <c r="AC87" s="573"/>
      <c r="AD87" s="573"/>
      <c r="AE87" s="573"/>
      <c r="AF87" s="573"/>
      <c r="AG87" s="573"/>
      <c r="AH87" s="573"/>
      <c r="AI87" s="573"/>
      <c r="AJ87" s="33"/>
    </row>
    <row r="88" spans="1:36" s="3" customFormat="1" ht="18.75" hidden="1" customHeight="1" outlineLevel="1" x14ac:dyDescent="0.25">
      <c r="A88" s="37"/>
      <c r="B88" s="548"/>
      <c r="C88" s="549"/>
      <c r="D88" s="37"/>
      <c r="E88" s="551"/>
      <c r="F88" s="551"/>
      <c r="G88" s="557"/>
      <c r="H88" s="538"/>
      <c r="I88" s="538"/>
      <c r="J88" s="573"/>
      <c r="K88" s="573"/>
      <c r="L88" s="573"/>
      <c r="M88" s="250"/>
      <c r="N88" s="250"/>
      <c r="O88" s="250"/>
      <c r="P88" s="250"/>
      <c r="Q88" s="250"/>
      <c r="R88" s="4"/>
      <c r="S88" s="573"/>
      <c r="T88" s="573"/>
      <c r="U88" s="573"/>
      <c r="V88" s="573"/>
      <c r="W88" s="573"/>
      <c r="X88" s="573"/>
      <c r="Y88" s="573"/>
      <c r="Z88" s="573"/>
      <c r="AA88" s="573"/>
      <c r="AB88" s="573"/>
      <c r="AC88" s="573"/>
      <c r="AD88" s="573"/>
      <c r="AE88" s="573"/>
      <c r="AF88" s="573"/>
      <c r="AG88" s="573"/>
      <c r="AH88" s="573"/>
      <c r="AI88" s="573"/>
      <c r="AJ88" s="33"/>
    </row>
    <row r="89" spans="1:36" s="3" customFormat="1" ht="18.75" hidden="1" customHeight="1" outlineLevel="1" x14ac:dyDescent="0.25">
      <c r="A89" s="37"/>
      <c r="B89" s="512" t="s">
        <v>340</v>
      </c>
      <c r="C89" s="547" t="s">
        <v>622</v>
      </c>
      <c r="D89" s="37"/>
      <c r="E89" s="537"/>
      <c r="F89" s="537"/>
      <c r="G89" s="545"/>
      <c r="H89" s="535"/>
      <c r="I89" s="535"/>
      <c r="J89" s="573"/>
      <c r="K89" s="573"/>
      <c r="L89" s="573"/>
      <c r="M89" s="250"/>
      <c r="N89" s="250"/>
      <c r="O89" s="250"/>
      <c r="P89" s="250"/>
      <c r="Q89" s="250"/>
      <c r="R89" s="4"/>
      <c r="S89" s="573"/>
      <c r="T89" s="573"/>
      <c r="U89" s="573"/>
      <c r="V89" s="573"/>
      <c r="W89" s="573"/>
      <c r="X89" s="573"/>
      <c r="Y89" s="573"/>
      <c r="Z89" s="573"/>
      <c r="AA89" s="573"/>
      <c r="AB89" s="573"/>
      <c r="AC89" s="573"/>
      <c r="AD89" s="573"/>
      <c r="AE89" s="573"/>
      <c r="AF89" s="573"/>
      <c r="AG89" s="573"/>
      <c r="AH89" s="573"/>
      <c r="AI89" s="573"/>
      <c r="AJ89" s="33"/>
    </row>
    <row r="90" spans="1:36" s="3" customFormat="1" ht="18.75" hidden="1" customHeight="1" outlineLevel="1" x14ac:dyDescent="0.25">
      <c r="A90" s="37"/>
      <c r="B90" s="548"/>
      <c r="C90" s="549"/>
      <c r="D90" s="37"/>
      <c r="E90" s="537"/>
      <c r="F90" s="537"/>
      <c r="G90" s="545"/>
      <c r="H90" s="535"/>
      <c r="I90" s="535"/>
      <c r="J90" s="573"/>
      <c r="K90" s="573"/>
      <c r="L90" s="573"/>
      <c r="M90" s="250"/>
      <c r="N90" s="250"/>
      <c r="O90" s="250"/>
      <c r="P90" s="250"/>
      <c r="Q90" s="250"/>
      <c r="R90" s="4"/>
      <c r="S90" s="573"/>
      <c r="T90" s="573"/>
      <c r="U90" s="573"/>
      <c r="V90" s="573"/>
      <c r="W90" s="573"/>
      <c r="X90" s="573"/>
      <c r="Y90" s="573"/>
      <c r="Z90" s="573"/>
      <c r="AA90" s="573"/>
      <c r="AB90" s="573"/>
      <c r="AC90" s="573"/>
      <c r="AD90" s="573"/>
      <c r="AE90" s="573"/>
      <c r="AF90" s="573"/>
      <c r="AG90" s="573"/>
      <c r="AH90" s="573"/>
      <c r="AI90" s="573"/>
      <c r="AJ90" s="33"/>
    </row>
    <row r="91" spans="1:36" s="3" customFormat="1" ht="18.75" hidden="1" customHeight="1" outlineLevel="1" x14ac:dyDescent="0.25">
      <c r="A91" s="37"/>
      <c r="B91" s="512"/>
      <c r="C91" s="545" t="s">
        <v>624</v>
      </c>
      <c r="D91" s="37"/>
      <c r="E91" s="537"/>
      <c r="F91" s="537"/>
      <c r="G91" s="545"/>
      <c r="H91" s="535"/>
      <c r="I91" s="535"/>
      <c r="J91" s="573"/>
      <c r="K91" s="573"/>
      <c r="L91" s="573"/>
      <c r="M91" s="250"/>
      <c r="N91" s="250"/>
      <c r="O91" s="250"/>
      <c r="P91" s="250"/>
      <c r="Q91" s="250"/>
      <c r="R91" s="4"/>
      <c r="S91" s="573"/>
      <c r="T91" s="573"/>
      <c r="U91" s="573"/>
      <c r="V91" s="573"/>
      <c r="W91" s="573"/>
      <c r="X91" s="573"/>
      <c r="Y91" s="573"/>
      <c r="Z91" s="573"/>
      <c r="AA91" s="573"/>
      <c r="AB91" s="573"/>
      <c r="AC91" s="573"/>
      <c r="AD91" s="573"/>
      <c r="AE91" s="573"/>
      <c r="AF91" s="573"/>
      <c r="AG91" s="573"/>
      <c r="AH91" s="573"/>
      <c r="AI91" s="573"/>
      <c r="AJ91" s="33"/>
    </row>
    <row r="92" spans="1:36" s="3" customFormat="1" ht="18.75" hidden="1" customHeight="1" outlineLevel="1" x14ac:dyDescent="0.25">
      <c r="A92" s="37"/>
      <c r="B92" s="550"/>
      <c r="C92" s="545" t="s">
        <v>318</v>
      </c>
      <c r="D92" s="37"/>
      <c r="E92" s="537"/>
      <c r="F92" s="551"/>
      <c r="G92" s="545"/>
      <c r="H92" s="535"/>
      <c r="I92" s="535"/>
      <c r="J92" s="573"/>
      <c r="K92" s="573"/>
      <c r="L92" s="573"/>
      <c r="M92" s="250"/>
      <c r="N92" s="250"/>
      <c r="O92" s="250"/>
      <c r="P92" s="250"/>
      <c r="Q92" s="250"/>
      <c r="R92" s="4"/>
      <c r="S92" s="573"/>
      <c r="T92" s="573"/>
      <c r="U92" s="573"/>
      <c r="V92" s="573"/>
      <c r="W92" s="573"/>
      <c r="X92" s="573"/>
      <c r="Y92" s="573"/>
      <c r="Z92" s="573"/>
      <c r="AA92" s="573"/>
      <c r="AB92" s="573"/>
      <c r="AC92" s="573"/>
      <c r="AD92" s="573"/>
      <c r="AE92" s="573"/>
      <c r="AF92" s="573"/>
      <c r="AG92" s="573"/>
      <c r="AH92" s="573"/>
      <c r="AI92" s="573"/>
      <c r="AJ92" s="33"/>
    </row>
    <row r="93" spans="1:36" s="3" customFormat="1" ht="18.75" hidden="1" customHeight="1" outlineLevel="1" x14ac:dyDescent="0.25">
      <c r="A93" s="37"/>
      <c r="B93" s="548"/>
      <c r="C93" s="545" t="s">
        <v>619</v>
      </c>
      <c r="D93" s="37"/>
      <c r="E93" s="537"/>
      <c r="F93" s="551"/>
      <c r="G93" s="545"/>
      <c r="H93" s="535"/>
      <c r="I93" s="535"/>
      <c r="J93" s="573"/>
      <c r="K93" s="573"/>
      <c r="L93" s="573"/>
      <c r="M93" s="250"/>
      <c r="N93" s="250"/>
      <c r="O93" s="250"/>
      <c r="P93" s="250"/>
      <c r="Q93" s="250"/>
      <c r="R93" s="4"/>
      <c r="S93" s="573"/>
      <c r="T93" s="573"/>
      <c r="U93" s="573"/>
      <c r="V93" s="573"/>
      <c r="W93" s="573"/>
      <c r="X93" s="573"/>
      <c r="Y93" s="573"/>
      <c r="Z93" s="573"/>
      <c r="AA93" s="573"/>
      <c r="AB93" s="573"/>
      <c r="AC93" s="573"/>
      <c r="AD93" s="573"/>
      <c r="AE93" s="573"/>
      <c r="AF93" s="573"/>
      <c r="AG93" s="573"/>
      <c r="AH93" s="573"/>
      <c r="AI93" s="573"/>
      <c r="AJ93" s="33"/>
    </row>
    <row r="94" spans="1:36" s="3" customFormat="1" ht="18.75" hidden="1" customHeight="1" outlineLevel="1" x14ac:dyDescent="0.25">
      <c r="A94" s="37"/>
      <c r="B94" s="548"/>
      <c r="C94" s="552" t="s">
        <v>620</v>
      </c>
      <c r="D94" s="37"/>
      <c r="E94" s="551"/>
      <c r="F94" s="551" t="s">
        <v>17</v>
      </c>
      <c r="G94" s="553">
        <v>20</v>
      </c>
      <c r="H94" s="554">
        <v>3700</v>
      </c>
      <c r="I94" s="555">
        <f>(G94*H94)</f>
        <v>74000</v>
      </c>
      <c r="J94" s="573"/>
      <c r="K94" s="573"/>
      <c r="L94" s="573"/>
      <c r="M94" s="250"/>
      <c r="N94" s="250"/>
      <c r="O94" s="250"/>
      <c r="P94" s="250"/>
      <c r="Q94" s="250"/>
      <c r="R94" s="4"/>
      <c r="S94" s="573"/>
      <c r="T94" s="573"/>
      <c r="U94" s="573"/>
      <c r="V94" s="573"/>
      <c r="W94" s="573"/>
      <c r="X94" s="573"/>
      <c r="Y94" s="573"/>
      <c r="Z94" s="573"/>
      <c r="AA94" s="573"/>
      <c r="AB94" s="573"/>
      <c r="AC94" s="573"/>
      <c r="AD94" s="573"/>
      <c r="AE94" s="573"/>
      <c r="AF94" s="573"/>
      <c r="AG94" s="573"/>
      <c r="AH94" s="573"/>
      <c r="AI94" s="573"/>
      <c r="AJ94" s="33"/>
    </row>
    <row r="95" spans="1:36" s="3" customFormat="1" ht="18.75" hidden="1" customHeight="1" outlineLevel="1" x14ac:dyDescent="0.25">
      <c r="A95" s="37"/>
      <c r="B95" s="548"/>
      <c r="C95" s="545"/>
      <c r="D95" s="37"/>
      <c r="E95" s="551"/>
      <c r="F95" s="551"/>
      <c r="G95" s="545"/>
      <c r="H95" s="535"/>
      <c r="I95" s="535"/>
      <c r="J95" s="573"/>
      <c r="K95" s="573"/>
      <c r="L95" s="573"/>
      <c r="M95" s="250"/>
      <c r="N95" s="250"/>
      <c r="O95" s="250"/>
      <c r="P95" s="250"/>
      <c r="Q95" s="250"/>
      <c r="R95" s="4"/>
      <c r="S95" s="573"/>
      <c r="T95" s="573"/>
      <c r="U95" s="573"/>
      <c r="V95" s="573"/>
      <c r="W95" s="573"/>
      <c r="X95" s="573"/>
      <c r="Y95" s="573"/>
      <c r="Z95" s="573"/>
      <c r="AA95" s="573"/>
      <c r="AB95" s="573"/>
      <c r="AC95" s="573"/>
      <c r="AD95" s="573"/>
      <c r="AE95" s="573"/>
      <c r="AF95" s="573"/>
      <c r="AG95" s="573"/>
      <c r="AH95" s="573"/>
      <c r="AI95" s="573"/>
      <c r="AJ95" s="33"/>
    </row>
    <row r="96" spans="1:36" s="3" customFormat="1" ht="18.75" hidden="1" customHeight="1" outlineLevel="1" x14ac:dyDescent="0.25">
      <c r="A96" s="37"/>
      <c r="B96" s="548"/>
      <c r="C96" s="549" t="s">
        <v>332</v>
      </c>
      <c r="D96" s="556" t="s">
        <v>333</v>
      </c>
      <c r="E96" s="551"/>
      <c r="F96" s="551" t="s">
        <v>17</v>
      </c>
      <c r="G96" s="553">
        <v>1</v>
      </c>
      <c r="H96" s="554">
        <v>20000</v>
      </c>
      <c r="I96" s="555">
        <f>(G96*H96)</f>
        <v>20000</v>
      </c>
      <c r="J96" s="573"/>
      <c r="K96" s="573"/>
      <c r="L96" s="573"/>
      <c r="M96" s="250"/>
      <c r="N96" s="250"/>
      <c r="O96" s="250"/>
      <c r="P96" s="250"/>
      <c r="Q96" s="250"/>
      <c r="R96" s="4"/>
      <c r="S96" s="573"/>
      <c r="T96" s="573"/>
      <c r="U96" s="573"/>
      <c r="V96" s="573"/>
      <c r="W96" s="573"/>
      <c r="X96" s="573"/>
      <c r="Y96" s="573"/>
      <c r="Z96" s="573"/>
      <c r="AA96" s="573"/>
      <c r="AB96" s="573"/>
      <c r="AC96" s="573"/>
      <c r="AD96" s="573"/>
      <c r="AE96" s="573"/>
      <c r="AF96" s="573"/>
      <c r="AG96" s="573"/>
      <c r="AH96" s="573"/>
      <c r="AI96" s="573"/>
      <c r="AJ96" s="33"/>
    </row>
    <row r="97" spans="1:36" s="3" customFormat="1" ht="18.75" hidden="1" customHeight="1" outlineLevel="1" x14ac:dyDescent="0.25">
      <c r="A97" s="37"/>
      <c r="B97" s="548"/>
      <c r="C97" s="545"/>
      <c r="D97" s="37"/>
      <c r="E97" s="551"/>
      <c r="F97" s="551"/>
      <c r="G97" s="557"/>
      <c r="H97" s="538"/>
      <c r="I97" s="538"/>
      <c r="J97" s="573"/>
      <c r="K97" s="573"/>
      <c r="L97" s="573"/>
      <c r="M97" s="250"/>
      <c r="N97" s="250"/>
      <c r="O97" s="250"/>
      <c r="P97" s="250"/>
      <c r="Q97" s="250"/>
      <c r="R97" s="4"/>
      <c r="S97" s="573"/>
      <c r="T97" s="573"/>
      <c r="U97" s="573"/>
      <c r="V97" s="573"/>
      <c r="W97" s="573"/>
      <c r="X97" s="573"/>
      <c r="Y97" s="573"/>
      <c r="Z97" s="573"/>
      <c r="AA97" s="573"/>
      <c r="AB97" s="573"/>
      <c r="AC97" s="573"/>
      <c r="AD97" s="573"/>
      <c r="AE97" s="573"/>
      <c r="AF97" s="573"/>
      <c r="AG97" s="573"/>
      <c r="AH97" s="573"/>
      <c r="AI97" s="573"/>
      <c r="AJ97" s="33"/>
    </row>
    <row r="98" spans="1:36" s="3" customFormat="1" ht="18.75" hidden="1" customHeight="1" outlineLevel="1" x14ac:dyDescent="0.25">
      <c r="A98" s="37"/>
      <c r="B98" s="548"/>
      <c r="C98" s="545" t="s">
        <v>623</v>
      </c>
      <c r="D98" s="556" t="s">
        <v>333</v>
      </c>
      <c r="E98" s="551"/>
      <c r="F98" s="551" t="s">
        <v>17</v>
      </c>
      <c r="G98" s="553">
        <v>20</v>
      </c>
      <c r="H98" s="554">
        <v>3700</v>
      </c>
      <c r="I98" s="555">
        <f>(G98*H98)</f>
        <v>74000</v>
      </c>
      <c r="J98" s="573"/>
      <c r="K98" s="573"/>
      <c r="L98" s="573"/>
      <c r="M98" s="250"/>
      <c r="N98" s="250"/>
      <c r="O98" s="250"/>
      <c r="P98" s="250"/>
      <c r="Q98" s="250"/>
      <c r="R98" s="4"/>
      <c r="S98" s="573"/>
      <c r="T98" s="573"/>
      <c r="U98" s="573"/>
      <c r="V98" s="573"/>
      <c r="W98" s="573"/>
      <c r="X98" s="573"/>
      <c r="Y98" s="573"/>
      <c r="Z98" s="573"/>
      <c r="AA98" s="573"/>
      <c r="AB98" s="573"/>
      <c r="AC98" s="573"/>
      <c r="AD98" s="573"/>
      <c r="AE98" s="573"/>
      <c r="AF98" s="573"/>
      <c r="AG98" s="573"/>
      <c r="AH98" s="573"/>
      <c r="AI98" s="573"/>
      <c r="AJ98" s="33"/>
    </row>
    <row r="99" spans="1:36" s="3" customFormat="1" ht="18.75" hidden="1" customHeight="1" outlineLevel="1" x14ac:dyDescent="0.25">
      <c r="A99" s="37"/>
      <c r="B99" s="548"/>
      <c r="C99" s="549"/>
      <c r="D99" s="37"/>
      <c r="E99" s="551"/>
      <c r="F99" s="551"/>
      <c r="G99" s="553"/>
      <c r="H99" s="554"/>
      <c r="I99" s="555"/>
      <c r="J99" s="573"/>
      <c r="K99" s="573"/>
      <c r="L99" s="573"/>
      <c r="M99" s="250"/>
      <c r="N99" s="250"/>
      <c r="O99" s="250"/>
      <c r="P99" s="250"/>
      <c r="Q99" s="250"/>
      <c r="R99" s="4"/>
      <c r="S99" s="573"/>
      <c r="T99" s="573"/>
      <c r="U99" s="573"/>
      <c r="V99" s="573"/>
      <c r="W99" s="573"/>
      <c r="X99" s="573"/>
      <c r="Y99" s="573"/>
      <c r="Z99" s="573"/>
      <c r="AA99" s="573"/>
      <c r="AB99" s="573"/>
      <c r="AC99" s="573"/>
      <c r="AD99" s="573"/>
      <c r="AE99" s="573"/>
      <c r="AF99" s="573"/>
      <c r="AG99" s="573"/>
      <c r="AH99" s="573"/>
      <c r="AI99" s="573"/>
      <c r="AJ99" s="33"/>
    </row>
    <row r="100" spans="1:36" s="3" customFormat="1" ht="18.75" hidden="1" customHeight="1" outlineLevel="1" x14ac:dyDescent="0.25">
      <c r="A100" s="37"/>
      <c r="B100" s="548"/>
      <c r="C100" s="37"/>
      <c r="D100" s="37"/>
      <c r="E100" s="551"/>
      <c r="F100" s="551"/>
      <c r="G100" s="557"/>
      <c r="H100" s="538"/>
      <c r="I100" s="538"/>
      <c r="J100" s="573"/>
      <c r="K100" s="573"/>
      <c r="L100" s="573"/>
      <c r="M100" s="250"/>
      <c r="N100" s="250"/>
      <c r="O100" s="250"/>
      <c r="P100" s="250"/>
      <c r="Q100" s="250"/>
      <c r="R100" s="4"/>
      <c r="S100" s="573"/>
      <c r="T100" s="573"/>
      <c r="U100" s="573"/>
      <c r="V100" s="573"/>
      <c r="W100" s="573"/>
      <c r="X100" s="573"/>
      <c r="Y100" s="573"/>
      <c r="Z100" s="573"/>
      <c r="AA100" s="573"/>
      <c r="AB100" s="573"/>
      <c r="AC100" s="573"/>
      <c r="AD100" s="573"/>
      <c r="AE100" s="573"/>
      <c r="AF100" s="573"/>
      <c r="AG100" s="573"/>
      <c r="AH100" s="573"/>
      <c r="AI100" s="573"/>
      <c r="AJ100" s="33"/>
    </row>
    <row r="101" spans="1:36" s="3" customFormat="1" ht="18.75" hidden="1" customHeight="1" outlineLevel="1" x14ac:dyDescent="0.25">
      <c r="A101" s="37"/>
      <c r="B101" s="548"/>
      <c r="C101" s="558" t="s">
        <v>621</v>
      </c>
      <c r="D101" s="37"/>
      <c r="E101" s="551"/>
      <c r="F101" s="551"/>
      <c r="G101" s="553"/>
      <c r="H101" s="554"/>
      <c r="I101" s="555">
        <f>SUM(I94:I98)</f>
        <v>168000</v>
      </c>
      <c r="J101" s="573"/>
      <c r="K101" s="573"/>
      <c r="L101" s="573"/>
      <c r="M101" s="250"/>
      <c r="N101" s="250"/>
      <c r="O101" s="250"/>
      <c r="P101" s="250"/>
      <c r="Q101" s="250"/>
      <c r="R101" s="4"/>
      <c r="S101" s="573"/>
      <c r="T101" s="573"/>
      <c r="U101" s="573"/>
      <c r="V101" s="573"/>
      <c r="W101" s="573"/>
      <c r="X101" s="573"/>
      <c r="Y101" s="573"/>
      <c r="Z101" s="573"/>
      <c r="AA101" s="573"/>
      <c r="AB101" s="573"/>
      <c r="AC101" s="573"/>
      <c r="AD101" s="573"/>
      <c r="AE101" s="573"/>
      <c r="AF101" s="573"/>
      <c r="AG101" s="573"/>
      <c r="AH101" s="573"/>
      <c r="AI101" s="573"/>
      <c r="AJ101" s="33"/>
    </row>
    <row r="102" spans="1:36" s="3" customFormat="1" ht="18.75" hidden="1" customHeight="1" outlineLevel="1" x14ac:dyDescent="0.25">
      <c r="A102" s="37"/>
      <c r="B102" s="534"/>
      <c r="C102" s="549"/>
      <c r="D102" s="37"/>
      <c r="E102" s="551"/>
      <c r="F102" s="551"/>
      <c r="G102" s="553"/>
      <c r="H102" s="553"/>
      <c r="I102" s="555"/>
      <c r="J102" s="573"/>
      <c r="K102" s="573"/>
      <c r="L102" s="573"/>
      <c r="M102" s="250"/>
      <c r="N102" s="250"/>
      <c r="O102" s="250"/>
      <c r="P102" s="250"/>
      <c r="Q102" s="250"/>
      <c r="R102" s="4"/>
      <c r="S102" s="573"/>
      <c r="T102" s="573"/>
      <c r="U102" s="573"/>
      <c r="V102" s="573"/>
      <c r="W102" s="573"/>
      <c r="X102" s="573"/>
      <c r="Y102" s="573"/>
      <c r="Z102" s="573"/>
      <c r="AA102" s="573"/>
      <c r="AB102" s="573"/>
      <c r="AC102" s="573"/>
      <c r="AD102" s="573"/>
      <c r="AE102" s="573"/>
      <c r="AF102" s="573"/>
      <c r="AG102" s="573"/>
      <c r="AH102" s="573"/>
      <c r="AI102" s="573"/>
      <c r="AJ102" s="33"/>
    </row>
    <row r="103" spans="1:36" s="3" customFormat="1" ht="18.75" hidden="1" customHeight="1" outlineLevel="1" x14ac:dyDescent="0.25">
      <c r="A103" s="37"/>
      <c r="B103" s="534"/>
      <c r="C103" s="549"/>
      <c r="D103" s="37"/>
      <c r="E103" s="551"/>
      <c r="F103" s="551"/>
      <c r="G103" s="538"/>
      <c r="H103" s="538"/>
      <c r="I103" s="559"/>
      <c r="J103" s="573"/>
      <c r="K103" s="573"/>
      <c r="L103" s="573"/>
      <c r="M103" s="250"/>
      <c r="N103" s="250"/>
      <c r="O103" s="250"/>
      <c r="P103" s="250"/>
      <c r="Q103" s="250"/>
      <c r="R103" s="4"/>
      <c r="S103" s="573"/>
      <c r="T103" s="573"/>
      <c r="U103" s="573"/>
      <c r="V103" s="573"/>
      <c r="W103" s="573"/>
      <c r="X103" s="573"/>
      <c r="Y103" s="573"/>
      <c r="Z103" s="573"/>
      <c r="AA103" s="573"/>
      <c r="AB103" s="573"/>
      <c r="AC103" s="573"/>
      <c r="AD103" s="573"/>
      <c r="AE103" s="573"/>
      <c r="AF103" s="573"/>
      <c r="AG103" s="573"/>
      <c r="AH103" s="573"/>
      <c r="AI103" s="573"/>
      <c r="AJ103" s="33"/>
    </row>
    <row r="104" spans="1:36" s="3" customFormat="1" ht="18.75" hidden="1" customHeight="1" outlineLevel="1" x14ac:dyDescent="0.25">
      <c r="A104" s="37"/>
      <c r="B104" s="512" t="s">
        <v>339</v>
      </c>
      <c r="C104" s="547" t="s">
        <v>703</v>
      </c>
      <c r="D104" s="37"/>
      <c r="E104" s="537"/>
      <c r="F104" s="537"/>
      <c r="G104" s="545"/>
      <c r="H104" s="535"/>
      <c r="I104" s="555">
        <v>200000</v>
      </c>
      <c r="J104" s="573"/>
      <c r="K104" s="573"/>
      <c r="L104" s="573"/>
      <c r="M104" s="250"/>
      <c r="N104" s="250"/>
      <c r="O104" s="250"/>
      <c r="P104" s="250"/>
      <c r="Q104" s="250"/>
      <c r="R104" s="4"/>
      <c r="S104" s="573"/>
      <c r="T104" s="573"/>
      <c r="U104" s="573"/>
      <c r="V104" s="573"/>
      <c r="W104" s="573"/>
      <c r="X104" s="573"/>
      <c r="Y104" s="573"/>
      <c r="Z104" s="573"/>
      <c r="AA104" s="573"/>
      <c r="AB104" s="573"/>
      <c r="AC104" s="573"/>
      <c r="AD104" s="573"/>
      <c r="AE104" s="573"/>
      <c r="AF104" s="573"/>
      <c r="AG104" s="573"/>
      <c r="AH104" s="573"/>
      <c r="AI104" s="573"/>
      <c r="AJ104" s="33"/>
    </row>
    <row r="105" spans="1:36" s="3" customFormat="1" ht="18.75" hidden="1" customHeight="1" outlineLevel="1" x14ac:dyDescent="0.25">
      <c r="A105" s="37"/>
      <c r="B105" s="548"/>
      <c r="C105" s="549"/>
      <c r="D105" s="37"/>
      <c r="E105" s="537"/>
      <c r="F105" s="537"/>
      <c r="G105" s="545"/>
      <c r="H105" s="535"/>
      <c r="I105" s="535"/>
      <c r="J105" s="573"/>
      <c r="K105" s="573"/>
      <c r="L105" s="573"/>
      <c r="M105" s="250"/>
      <c r="N105" s="250"/>
      <c r="O105" s="250"/>
      <c r="P105" s="250"/>
      <c r="Q105" s="250"/>
      <c r="R105" s="4"/>
      <c r="S105" s="573"/>
      <c r="T105" s="573"/>
      <c r="U105" s="573"/>
      <c r="V105" s="573"/>
      <c r="W105" s="573"/>
      <c r="X105" s="573"/>
      <c r="Y105" s="573"/>
      <c r="Z105" s="573"/>
      <c r="AA105" s="573"/>
      <c r="AB105" s="573"/>
      <c r="AC105" s="573"/>
      <c r="AD105" s="573"/>
      <c r="AE105" s="573"/>
      <c r="AF105" s="573"/>
      <c r="AG105" s="573"/>
      <c r="AH105" s="573"/>
      <c r="AI105" s="573"/>
      <c r="AJ105" s="33"/>
    </row>
    <row r="106" spans="1:36" s="3" customFormat="1" ht="18.75" hidden="1" customHeight="1" outlineLevel="1" x14ac:dyDescent="0.25">
      <c r="A106" s="37"/>
      <c r="B106" s="512"/>
      <c r="C106" s="545"/>
      <c r="D106" s="37"/>
      <c r="E106" s="537"/>
      <c r="F106" s="537"/>
      <c r="G106" s="545"/>
      <c r="H106" s="535"/>
      <c r="I106" s="535"/>
      <c r="J106" s="573"/>
      <c r="K106" s="573"/>
      <c r="L106" s="573"/>
      <c r="M106" s="250"/>
      <c r="N106" s="250"/>
      <c r="O106" s="250"/>
      <c r="P106" s="250"/>
      <c r="Q106" s="250"/>
      <c r="R106" s="4"/>
      <c r="S106" s="573"/>
      <c r="T106" s="573"/>
      <c r="U106" s="573"/>
      <c r="V106" s="573"/>
      <c r="W106" s="573"/>
      <c r="X106" s="573"/>
      <c r="Y106" s="573"/>
      <c r="Z106" s="573"/>
      <c r="AA106" s="573"/>
      <c r="AB106" s="573"/>
      <c r="AC106" s="573"/>
      <c r="AD106" s="573"/>
      <c r="AE106" s="573"/>
      <c r="AF106" s="573"/>
      <c r="AG106" s="573"/>
      <c r="AH106" s="573"/>
      <c r="AI106" s="573"/>
      <c r="AJ106" s="33"/>
    </row>
    <row r="107" spans="1:36" s="3" customFormat="1" ht="18.75" hidden="1" customHeight="1" outlineLevel="1" x14ac:dyDescent="0.25">
      <c r="A107" s="37"/>
      <c r="B107" s="550"/>
      <c r="C107" s="545"/>
      <c r="D107" s="37"/>
      <c r="E107" s="537"/>
      <c r="F107" s="551"/>
      <c r="G107" s="545"/>
      <c r="H107" s="535"/>
      <c r="I107" s="535"/>
      <c r="J107" s="573"/>
      <c r="K107" s="573"/>
      <c r="L107" s="573"/>
      <c r="M107" s="250"/>
      <c r="N107" s="250"/>
      <c r="O107" s="250"/>
      <c r="P107" s="250"/>
      <c r="Q107" s="250"/>
      <c r="R107" s="4"/>
      <c r="S107" s="573"/>
      <c r="T107" s="573"/>
      <c r="U107" s="573"/>
      <c r="V107" s="573"/>
      <c r="W107" s="573"/>
      <c r="X107" s="573"/>
      <c r="Y107" s="573"/>
      <c r="Z107" s="573"/>
      <c r="AA107" s="573"/>
      <c r="AB107" s="573"/>
      <c r="AC107" s="573"/>
      <c r="AD107" s="573"/>
      <c r="AE107" s="573"/>
      <c r="AF107" s="573"/>
      <c r="AG107" s="573"/>
      <c r="AH107" s="573"/>
      <c r="AI107" s="573"/>
      <c r="AJ107" s="33"/>
    </row>
    <row r="108" spans="1:36" s="3" customFormat="1" ht="18.75" hidden="1" customHeight="1" outlineLevel="1" x14ac:dyDescent="0.25">
      <c r="A108" s="37"/>
      <c r="B108" s="548"/>
      <c r="C108" s="545"/>
      <c r="D108" s="37"/>
      <c r="E108" s="537"/>
      <c r="F108" s="551"/>
      <c r="G108" s="545"/>
      <c r="H108" s="535"/>
      <c r="I108" s="535"/>
      <c r="J108" s="573"/>
      <c r="K108" s="573"/>
      <c r="L108" s="573"/>
      <c r="M108" s="250"/>
      <c r="N108" s="250"/>
      <c r="O108" s="250"/>
      <c r="P108" s="250"/>
      <c r="Q108" s="250"/>
      <c r="R108" s="4"/>
      <c r="S108" s="573"/>
      <c r="T108" s="573"/>
      <c r="U108" s="573"/>
      <c r="V108" s="573"/>
      <c r="W108" s="573"/>
      <c r="X108" s="573"/>
      <c r="Y108" s="573"/>
      <c r="Z108" s="573"/>
      <c r="AA108" s="573"/>
      <c r="AB108" s="573"/>
      <c r="AC108" s="573"/>
      <c r="AD108" s="573"/>
      <c r="AE108" s="573"/>
      <c r="AF108" s="573"/>
      <c r="AG108" s="573"/>
      <c r="AH108" s="573"/>
      <c r="AI108" s="573"/>
      <c r="AJ108" s="33"/>
    </row>
    <row r="109" spans="1:36" s="3" customFormat="1" ht="18.75" hidden="1" customHeight="1" outlineLevel="1" x14ac:dyDescent="0.25">
      <c r="A109" s="37"/>
      <c r="B109" s="548"/>
      <c r="C109" s="552"/>
      <c r="D109" s="37"/>
      <c r="E109" s="551"/>
      <c r="F109" s="551"/>
      <c r="G109" s="553"/>
      <c r="H109" s="554"/>
      <c r="I109" s="560"/>
      <c r="J109" s="573"/>
      <c r="K109" s="573"/>
      <c r="L109" s="573"/>
      <c r="M109" s="250"/>
      <c r="N109" s="250"/>
      <c r="O109" s="250"/>
      <c r="P109" s="250"/>
      <c r="Q109" s="250"/>
      <c r="R109" s="4"/>
      <c r="S109" s="573"/>
      <c r="T109" s="573"/>
      <c r="U109" s="573"/>
      <c r="V109" s="573"/>
      <c r="W109" s="573"/>
      <c r="X109" s="573"/>
      <c r="Y109" s="573"/>
      <c r="Z109" s="573"/>
      <c r="AA109" s="573"/>
      <c r="AB109" s="573"/>
      <c r="AC109" s="573"/>
      <c r="AD109" s="573"/>
      <c r="AE109" s="573"/>
      <c r="AF109" s="573"/>
      <c r="AG109" s="573"/>
      <c r="AH109" s="573"/>
      <c r="AI109" s="573"/>
      <c r="AJ109" s="33"/>
    </row>
    <row r="110" spans="1:36" s="3" customFormat="1" hidden="1" outlineLevel="1" x14ac:dyDescent="0.25">
      <c r="A110" s="37"/>
      <c r="B110" s="548"/>
      <c r="C110" s="545"/>
      <c r="D110" s="37"/>
      <c r="E110" s="551"/>
      <c r="F110" s="551"/>
      <c r="G110" s="545"/>
      <c r="H110" s="535"/>
      <c r="I110" s="535"/>
      <c r="J110" s="573"/>
      <c r="K110" s="573"/>
      <c r="L110" s="573"/>
      <c r="M110" s="250"/>
      <c r="N110" s="250"/>
      <c r="O110" s="250"/>
      <c r="P110" s="250"/>
      <c r="Q110" s="250"/>
      <c r="R110" s="4"/>
      <c r="S110" s="573"/>
      <c r="T110" s="573"/>
      <c r="U110" s="573"/>
      <c r="V110" s="573"/>
      <c r="W110" s="573"/>
      <c r="X110" s="573"/>
      <c r="Y110" s="573"/>
      <c r="Z110" s="573"/>
      <c r="AA110" s="573"/>
      <c r="AB110" s="573"/>
      <c r="AC110" s="573"/>
      <c r="AD110" s="573"/>
      <c r="AE110" s="573"/>
      <c r="AF110" s="573"/>
      <c r="AG110" s="573"/>
      <c r="AH110" s="573"/>
      <c r="AI110" s="573"/>
      <c r="AJ110" s="33"/>
    </row>
    <row r="111" spans="1:36" s="3" customFormat="1" hidden="1" outlineLevel="1" x14ac:dyDescent="0.25">
      <c r="A111" s="37"/>
      <c r="B111" s="548"/>
      <c r="C111" s="549" t="s">
        <v>625</v>
      </c>
      <c r="D111" s="556"/>
      <c r="E111" s="551"/>
      <c r="F111" s="551"/>
      <c r="G111" s="553"/>
      <c r="H111" s="554"/>
      <c r="I111" s="555">
        <f>I86+I101+I104</f>
        <v>804000</v>
      </c>
      <c r="J111" s="573"/>
      <c r="K111" s="573"/>
      <c r="L111" s="573"/>
      <c r="M111" s="250"/>
      <c r="N111" s="250"/>
      <c r="O111" s="250"/>
      <c r="P111" s="250"/>
      <c r="Q111" s="250"/>
      <c r="R111" s="4"/>
      <c r="S111" s="573"/>
      <c r="T111" s="573"/>
      <c r="U111" s="573"/>
      <c r="V111" s="573"/>
      <c r="W111" s="573"/>
      <c r="X111" s="573"/>
      <c r="Y111" s="573"/>
      <c r="Z111" s="573"/>
      <c r="AA111" s="573"/>
      <c r="AB111" s="573"/>
      <c r="AC111" s="573"/>
      <c r="AD111" s="573"/>
      <c r="AE111" s="573"/>
      <c r="AF111" s="573"/>
      <c r="AG111" s="573"/>
      <c r="AH111" s="573"/>
      <c r="AI111" s="573"/>
      <c r="AJ111" s="33"/>
    </row>
    <row r="112" spans="1:36" s="3" customFormat="1" hidden="1" outlineLevel="1" x14ac:dyDescent="0.25">
      <c r="A112" s="37"/>
      <c r="B112" s="548"/>
      <c r="C112" s="545"/>
      <c r="D112" s="37"/>
      <c r="E112" s="551"/>
      <c r="F112" s="551"/>
      <c r="G112" s="557"/>
      <c r="H112" s="538"/>
      <c r="I112" s="538"/>
      <c r="J112" s="573"/>
      <c r="K112" s="573"/>
      <c r="L112" s="573"/>
      <c r="M112" s="250"/>
      <c r="N112" s="250"/>
      <c r="O112" s="250"/>
      <c r="P112" s="250"/>
      <c r="Q112" s="250"/>
      <c r="R112" s="4"/>
      <c r="S112" s="573"/>
      <c r="T112" s="573"/>
      <c r="U112" s="573"/>
      <c r="V112" s="573"/>
      <c r="W112" s="573"/>
      <c r="X112" s="573"/>
      <c r="Y112" s="573"/>
      <c r="Z112" s="573"/>
      <c r="AA112" s="573"/>
      <c r="AB112" s="573"/>
      <c r="AC112" s="573"/>
      <c r="AD112" s="573"/>
      <c r="AE112" s="573"/>
      <c r="AF112" s="573"/>
      <c r="AG112" s="573"/>
      <c r="AH112" s="573"/>
      <c r="AI112" s="573"/>
      <c r="AJ112" s="33"/>
    </row>
    <row r="113" spans="1:36" s="3" customFormat="1" hidden="1" outlineLevel="1" x14ac:dyDescent="0.25">
      <c r="A113" s="37"/>
      <c r="B113" s="548"/>
      <c r="C113" s="545"/>
      <c r="D113" s="556"/>
      <c r="E113" s="551"/>
      <c r="F113" s="551"/>
      <c r="G113" s="553"/>
      <c r="H113" s="554"/>
      <c r="I113" s="555"/>
      <c r="J113" s="573"/>
      <c r="K113" s="573"/>
      <c r="L113" s="573"/>
      <c r="M113" s="250"/>
      <c r="N113" s="250"/>
      <c r="O113" s="250"/>
      <c r="P113" s="250"/>
      <c r="Q113" s="250"/>
      <c r="R113" s="4"/>
      <c r="S113" s="573"/>
      <c r="T113" s="573"/>
      <c r="U113" s="573"/>
      <c r="V113" s="573"/>
      <c r="W113" s="573"/>
      <c r="X113" s="573"/>
      <c r="Y113" s="573"/>
      <c r="Z113" s="573"/>
      <c r="AA113" s="573"/>
      <c r="AB113" s="573"/>
      <c r="AC113" s="573"/>
      <c r="AD113" s="573"/>
      <c r="AE113" s="573"/>
      <c r="AF113" s="573"/>
      <c r="AG113" s="573"/>
      <c r="AH113" s="573"/>
      <c r="AI113" s="573"/>
      <c r="AJ113" s="33"/>
    </row>
    <row r="114" spans="1:36" s="3" customFormat="1" hidden="1" outlineLevel="1" x14ac:dyDescent="0.25">
      <c r="A114" s="37"/>
      <c r="B114" s="548"/>
      <c r="C114" s="549"/>
      <c r="D114" s="37"/>
      <c r="E114" s="551"/>
      <c r="F114" s="551"/>
      <c r="G114" s="553"/>
      <c r="H114" s="554"/>
      <c r="I114" s="555"/>
      <c r="J114" s="573"/>
      <c r="K114" s="573"/>
      <c r="L114" s="573"/>
      <c r="M114" s="250"/>
      <c r="N114" s="250"/>
      <c r="O114" s="250"/>
      <c r="P114" s="250"/>
      <c r="Q114" s="250"/>
      <c r="R114" s="4"/>
      <c r="S114" s="573"/>
      <c r="T114" s="573"/>
      <c r="U114" s="573"/>
      <c r="V114" s="573"/>
      <c r="W114" s="573"/>
      <c r="X114" s="573"/>
      <c r="Y114" s="573"/>
      <c r="Z114" s="573"/>
      <c r="AA114" s="573"/>
      <c r="AB114" s="573"/>
      <c r="AC114" s="573"/>
      <c r="AD114" s="573"/>
      <c r="AE114" s="573"/>
      <c r="AF114" s="573"/>
      <c r="AG114" s="573"/>
      <c r="AH114" s="573"/>
      <c r="AI114" s="573"/>
      <c r="AJ114" s="33"/>
    </row>
    <row r="115" spans="1:36" s="3" customFormat="1" hidden="1" outlineLevel="1" x14ac:dyDescent="0.25">
      <c r="A115" s="37"/>
      <c r="B115" s="548"/>
      <c r="C115" s="558"/>
      <c r="D115" s="37"/>
      <c r="E115" s="551"/>
      <c r="F115" s="551"/>
      <c r="G115" s="557"/>
      <c r="H115" s="538"/>
      <c r="I115" s="538"/>
      <c r="J115" s="573"/>
      <c r="K115" s="573"/>
      <c r="L115" s="573"/>
      <c r="M115" s="250"/>
      <c r="N115" s="250"/>
      <c r="O115" s="250"/>
      <c r="P115" s="250"/>
      <c r="Q115" s="250"/>
      <c r="R115" s="4"/>
      <c r="S115" s="573"/>
      <c r="T115" s="573"/>
      <c r="U115" s="573"/>
      <c r="V115" s="573"/>
      <c r="W115" s="573"/>
      <c r="X115" s="573"/>
      <c r="Y115" s="573"/>
      <c r="Z115" s="573"/>
      <c r="AA115" s="573"/>
      <c r="AB115" s="573"/>
      <c r="AC115" s="573"/>
      <c r="AD115" s="573"/>
      <c r="AE115" s="573"/>
      <c r="AF115" s="573"/>
      <c r="AG115" s="573"/>
      <c r="AH115" s="573"/>
      <c r="AI115" s="573"/>
      <c r="AJ115" s="33"/>
    </row>
    <row r="116" spans="1:36" s="3" customFormat="1" hidden="1" outlineLevel="1" x14ac:dyDescent="0.25">
      <c r="A116" s="37"/>
      <c r="B116" s="548"/>
      <c r="C116" s="552"/>
      <c r="D116" s="37"/>
      <c r="E116" s="551"/>
      <c r="F116" s="551"/>
      <c r="G116" s="553"/>
      <c r="H116" s="554"/>
      <c r="I116" s="560"/>
      <c r="J116" s="573"/>
      <c r="K116" s="573"/>
      <c r="L116" s="573"/>
      <c r="M116" s="250"/>
      <c r="N116" s="250"/>
      <c r="O116" s="250"/>
      <c r="P116" s="250"/>
      <c r="Q116" s="250"/>
      <c r="R116" s="4"/>
      <c r="S116" s="573"/>
      <c r="T116" s="573"/>
      <c r="U116" s="573"/>
      <c r="V116" s="573"/>
      <c r="W116" s="573"/>
      <c r="X116" s="573"/>
      <c r="Y116" s="573"/>
      <c r="Z116" s="573"/>
      <c r="AA116" s="573"/>
      <c r="AB116" s="573"/>
      <c r="AC116" s="573"/>
      <c r="AD116" s="573"/>
      <c r="AE116" s="573"/>
      <c r="AF116" s="573"/>
      <c r="AG116" s="573"/>
      <c r="AH116" s="573"/>
      <c r="AI116" s="573"/>
      <c r="AJ116" s="33"/>
    </row>
    <row r="117" spans="1:36" s="3" customFormat="1" hidden="1" outlineLevel="1" x14ac:dyDescent="0.25">
      <c r="A117" s="37"/>
      <c r="B117" s="534"/>
      <c r="C117" s="549"/>
      <c r="D117" s="37"/>
      <c r="E117" s="551"/>
      <c r="F117" s="551"/>
      <c r="G117" s="557"/>
      <c r="H117" s="538"/>
      <c r="I117" s="538"/>
      <c r="J117" s="573"/>
      <c r="K117" s="573"/>
      <c r="L117" s="573"/>
      <c r="M117" s="250"/>
      <c r="N117" s="250"/>
      <c r="O117" s="250"/>
      <c r="P117" s="250"/>
      <c r="Q117" s="250"/>
      <c r="R117" s="4"/>
      <c r="S117" s="573"/>
      <c r="T117" s="573"/>
      <c r="U117" s="573"/>
      <c r="V117" s="573"/>
      <c r="W117" s="573"/>
      <c r="X117" s="573"/>
      <c r="Y117" s="573"/>
      <c r="Z117" s="573"/>
      <c r="AA117" s="573"/>
      <c r="AB117" s="573"/>
      <c r="AC117" s="573"/>
      <c r="AD117" s="573"/>
      <c r="AE117" s="573"/>
      <c r="AF117" s="573"/>
      <c r="AG117" s="573"/>
      <c r="AH117" s="573"/>
      <c r="AI117" s="573"/>
      <c r="AJ117" s="33"/>
    </row>
    <row r="118" spans="1:36" s="3" customFormat="1" hidden="1" outlineLevel="1" x14ac:dyDescent="0.25">
      <c r="A118" s="37"/>
      <c r="B118" s="534"/>
      <c r="C118" s="549"/>
      <c r="D118" s="37"/>
      <c r="E118" s="551"/>
      <c r="F118" s="551"/>
      <c r="G118" s="557"/>
      <c r="H118" s="538"/>
      <c r="I118" s="538"/>
      <c r="J118" s="573"/>
      <c r="K118" s="573"/>
      <c r="L118" s="573"/>
      <c r="M118" s="250"/>
      <c r="N118" s="250"/>
      <c r="O118" s="250"/>
      <c r="P118" s="250"/>
      <c r="Q118" s="250"/>
      <c r="R118" s="4"/>
      <c r="S118" s="573"/>
      <c r="T118" s="573"/>
      <c r="U118" s="573"/>
      <c r="V118" s="573"/>
      <c r="W118" s="573"/>
      <c r="X118" s="573"/>
      <c r="Y118" s="573"/>
      <c r="Z118" s="573"/>
      <c r="AA118" s="573"/>
      <c r="AB118" s="573"/>
      <c r="AC118" s="573"/>
      <c r="AD118" s="573"/>
      <c r="AE118" s="573"/>
      <c r="AF118" s="573"/>
      <c r="AG118" s="573"/>
      <c r="AH118" s="573"/>
      <c r="AI118" s="573"/>
      <c r="AJ118" s="33"/>
    </row>
    <row r="119" spans="1:36" s="3" customFormat="1" ht="13.8" hidden="1" outlineLevel="1" x14ac:dyDescent="0.25">
      <c r="A119" s="37"/>
      <c r="B119" s="512" t="s">
        <v>338</v>
      </c>
      <c r="C119" s="547"/>
      <c r="D119" s="37"/>
      <c r="E119" s="537"/>
      <c r="F119" s="537"/>
      <c r="G119" s="545"/>
      <c r="H119" s="535"/>
      <c r="I119" s="535"/>
      <c r="J119" s="573"/>
      <c r="K119" s="573"/>
      <c r="L119" s="573"/>
      <c r="M119" s="250"/>
      <c r="N119" s="250"/>
      <c r="O119" s="250"/>
      <c r="P119" s="250"/>
      <c r="Q119" s="250"/>
      <c r="R119" s="4"/>
      <c r="S119" s="573"/>
      <c r="T119" s="573"/>
      <c r="U119" s="573"/>
      <c r="V119" s="573"/>
      <c r="W119" s="573"/>
      <c r="X119" s="573"/>
      <c r="Y119" s="573"/>
      <c r="Z119" s="573"/>
      <c r="AA119" s="573"/>
      <c r="AB119" s="573"/>
      <c r="AC119" s="573"/>
      <c r="AD119" s="573"/>
      <c r="AE119" s="573"/>
      <c r="AF119" s="573"/>
      <c r="AG119" s="573"/>
      <c r="AH119" s="573"/>
      <c r="AI119" s="573"/>
      <c r="AJ119" s="33"/>
    </row>
    <row r="120" spans="1:36" s="3" customFormat="1" hidden="1" outlineLevel="1" x14ac:dyDescent="0.25">
      <c r="A120" s="37"/>
      <c r="B120" s="548"/>
      <c r="C120" s="549"/>
      <c r="D120" s="37"/>
      <c r="E120" s="537"/>
      <c r="F120" s="537"/>
      <c r="G120" s="545"/>
      <c r="H120" s="535"/>
      <c r="I120" s="535"/>
      <c r="J120" s="573"/>
      <c r="K120" s="573"/>
      <c r="L120" s="573"/>
      <c r="M120" s="250"/>
      <c r="N120" s="250"/>
      <c r="O120" s="250"/>
      <c r="P120" s="250"/>
      <c r="Q120" s="250"/>
      <c r="R120" s="4"/>
      <c r="S120" s="573"/>
      <c r="T120" s="573"/>
      <c r="U120" s="573"/>
      <c r="V120" s="573"/>
      <c r="W120" s="573"/>
      <c r="X120" s="573"/>
      <c r="Y120" s="573"/>
      <c r="Z120" s="573"/>
      <c r="AA120" s="573"/>
      <c r="AB120" s="573"/>
      <c r="AC120" s="573"/>
      <c r="AD120" s="573"/>
      <c r="AE120" s="573"/>
      <c r="AF120" s="573"/>
      <c r="AG120" s="573"/>
      <c r="AH120" s="573"/>
      <c r="AI120" s="573"/>
      <c r="AJ120" s="33"/>
    </row>
    <row r="121" spans="1:36" s="3" customFormat="1" ht="13.8" hidden="1" outlineLevel="1" x14ac:dyDescent="0.25">
      <c r="A121" s="37"/>
      <c r="B121" s="512"/>
      <c r="C121" s="545"/>
      <c r="D121" s="37"/>
      <c r="E121" s="537"/>
      <c r="F121" s="537"/>
      <c r="G121" s="545"/>
      <c r="H121" s="535"/>
      <c r="I121" s="535"/>
      <c r="J121" s="573"/>
      <c r="K121" s="573"/>
      <c r="L121" s="573"/>
      <c r="M121" s="250"/>
      <c r="N121" s="250"/>
      <c r="O121" s="250"/>
      <c r="P121" s="250"/>
      <c r="Q121" s="250"/>
      <c r="R121" s="4"/>
      <c r="S121" s="573"/>
      <c r="T121" s="573"/>
      <c r="U121" s="573"/>
      <c r="V121" s="573"/>
      <c r="W121" s="573"/>
      <c r="X121" s="573"/>
      <c r="Y121" s="573"/>
      <c r="Z121" s="573"/>
      <c r="AA121" s="573"/>
      <c r="AB121" s="573"/>
      <c r="AC121" s="573"/>
      <c r="AD121" s="573"/>
      <c r="AE121" s="573"/>
      <c r="AF121" s="573"/>
      <c r="AG121" s="573"/>
      <c r="AH121" s="573"/>
      <c r="AI121" s="573"/>
      <c r="AJ121" s="33"/>
    </row>
    <row r="122" spans="1:36" s="3" customFormat="1" ht="13.8" hidden="1" outlineLevel="1" x14ac:dyDescent="0.25">
      <c r="A122" s="37"/>
      <c r="B122" s="550"/>
      <c r="C122" s="545"/>
      <c r="D122" s="37"/>
      <c r="E122" s="537"/>
      <c r="F122" s="551"/>
      <c r="G122" s="545"/>
      <c r="H122" s="535"/>
      <c r="I122" s="535"/>
      <c r="J122" s="573"/>
      <c r="K122" s="573"/>
      <c r="L122" s="573"/>
      <c r="M122" s="250"/>
      <c r="N122" s="250"/>
      <c r="O122" s="250"/>
      <c r="P122" s="250"/>
      <c r="Q122" s="250"/>
      <c r="R122" s="4"/>
      <c r="S122" s="573"/>
      <c r="T122" s="573"/>
      <c r="U122" s="573"/>
      <c r="V122" s="573"/>
      <c r="W122" s="573"/>
      <c r="X122" s="573"/>
      <c r="Y122" s="573"/>
      <c r="Z122" s="573"/>
      <c r="AA122" s="573"/>
      <c r="AB122" s="573"/>
      <c r="AC122" s="573"/>
      <c r="AD122" s="573"/>
      <c r="AE122" s="573"/>
      <c r="AF122" s="573"/>
      <c r="AG122" s="573"/>
      <c r="AH122" s="573"/>
      <c r="AI122" s="573"/>
      <c r="AJ122" s="33"/>
    </row>
    <row r="123" spans="1:36" s="3" customFormat="1" hidden="1" outlineLevel="1" x14ac:dyDescent="0.25">
      <c r="A123" s="37"/>
      <c r="B123" s="548"/>
      <c r="C123" s="545"/>
      <c r="D123" s="37"/>
      <c r="E123" s="537"/>
      <c r="F123" s="551"/>
      <c r="G123" s="545"/>
      <c r="H123" s="535"/>
      <c r="I123" s="535"/>
      <c r="J123" s="573"/>
      <c r="K123" s="573"/>
      <c r="L123" s="573"/>
      <c r="M123" s="250"/>
      <c r="N123" s="250"/>
      <c r="O123" s="250"/>
      <c r="P123" s="250"/>
      <c r="Q123" s="250"/>
      <c r="R123" s="4"/>
      <c r="S123" s="573"/>
      <c r="T123" s="573"/>
      <c r="U123" s="573"/>
      <c r="V123" s="573"/>
      <c r="W123" s="573"/>
      <c r="X123" s="573"/>
      <c r="Y123" s="573"/>
      <c r="Z123" s="573"/>
      <c r="AA123" s="573"/>
      <c r="AB123" s="573"/>
      <c r="AC123" s="573"/>
      <c r="AD123" s="573"/>
      <c r="AE123" s="573"/>
      <c r="AF123" s="573"/>
      <c r="AG123" s="573"/>
      <c r="AH123" s="573"/>
      <c r="AI123" s="573"/>
      <c r="AJ123" s="33"/>
    </row>
    <row r="124" spans="1:36" s="3" customFormat="1" hidden="1" outlineLevel="1" x14ac:dyDescent="0.25">
      <c r="A124" s="37"/>
      <c r="B124" s="548"/>
      <c r="C124" s="552"/>
      <c r="D124" s="37"/>
      <c r="E124" s="551"/>
      <c r="F124" s="551"/>
      <c r="G124" s="553"/>
      <c r="H124" s="554"/>
      <c r="I124" s="560"/>
      <c r="J124" s="573"/>
      <c r="K124" s="573"/>
      <c r="L124" s="573"/>
      <c r="M124" s="250"/>
      <c r="N124" s="250"/>
      <c r="O124" s="250"/>
      <c r="P124" s="250"/>
      <c r="Q124" s="250"/>
      <c r="R124" s="4"/>
      <c r="S124" s="573"/>
      <c r="T124" s="573"/>
      <c r="U124" s="573"/>
      <c r="V124" s="573"/>
      <c r="W124" s="573"/>
      <c r="X124" s="573"/>
      <c r="Y124" s="573"/>
      <c r="Z124" s="573"/>
      <c r="AA124" s="573"/>
      <c r="AB124" s="573"/>
      <c r="AC124" s="573"/>
      <c r="AD124" s="573"/>
      <c r="AE124" s="573"/>
      <c r="AF124" s="573"/>
      <c r="AG124" s="573"/>
      <c r="AH124" s="573"/>
      <c r="AI124" s="573"/>
      <c r="AJ124" s="33"/>
    </row>
    <row r="125" spans="1:36" s="3" customFormat="1" hidden="1" outlineLevel="1" x14ac:dyDescent="0.25">
      <c r="A125" s="37"/>
      <c r="B125" s="548"/>
      <c r="C125" s="545"/>
      <c r="D125" s="37"/>
      <c r="E125" s="551"/>
      <c r="F125" s="551"/>
      <c r="G125" s="545"/>
      <c r="H125" s="535"/>
      <c r="I125" s="535"/>
      <c r="J125" s="573"/>
      <c r="K125" s="573"/>
      <c r="L125" s="573"/>
      <c r="M125" s="250"/>
      <c r="N125" s="250"/>
      <c r="O125" s="250"/>
      <c r="P125" s="250"/>
      <c r="Q125" s="250"/>
      <c r="R125" s="4"/>
      <c r="S125" s="573"/>
      <c r="T125" s="573"/>
      <c r="U125" s="573"/>
      <c r="V125" s="573"/>
      <c r="W125" s="573"/>
      <c r="X125" s="573"/>
      <c r="Y125" s="573"/>
      <c r="Z125" s="573"/>
      <c r="AA125" s="573"/>
      <c r="AB125" s="573"/>
      <c r="AC125" s="573"/>
      <c r="AD125" s="573"/>
      <c r="AE125" s="573"/>
      <c r="AF125" s="573"/>
      <c r="AG125" s="573"/>
      <c r="AH125" s="573"/>
      <c r="AI125" s="573"/>
      <c r="AJ125" s="33"/>
    </row>
    <row r="126" spans="1:36" s="3" customFormat="1" hidden="1" outlineLevel="1" x14ac:dyDescent="0.25">
      <c r="A126" s="37"/>
      <c r="B126" s="548"/>
      <c r="C126" s="549"/>
      <c r="D126" s="556"/>
      <c r="E126" s="551"/>
      <c r="F126" s="551"/>
      <c r="G126" s="553"/>
      <c r="H126" s="554"/>
      <c r="I126" s="555"/>
      <c r="J126" s="573"/>
      <c r="K126" s="573"/>
      <c r="L126" s="573"/>
      <c r="M126" s="250"/>
      <c r="N126" s="250"/>
      <c r="O126" s="250"/>
      <c r="P126" s="250"/>
      <c r="Q126" s="250"/>
      <c r="R126" s="4"/>
      <c r="S126" s="573"/>
      <c r="T126" s="573"/>
      <c r="U126" s="573"/>
      <c r="V126" s="573"/>
      <c r="W126" s="573"/>
      <c r="X126" s="573"/>
      <c r="Y126" s="573"/>
      <c r="Z126" s="573"/>
      <c r="AA126" s="573"/>
      <c r="AB126" s="573"/>
      <c r="AC126" s="573"/>
      <c r="AD126" s="573"/>
      <c r="AE126" s="573"/>
      <c r="AF126" s="573"/>
      <c r="AG126" s="573"/>
      <c r="AH126" s="573"/>
      <c r="AI126" s="573"/>
      <c r="AJ126" s="33"/>
    </row>
    <row r="127" spans="1:36" s="3" customFormat="1" hidden="1" outlineLevel="1" x14ac:dyDescent="0.25">
      <c r="A127" s="37"/>
      <c r="B127" s="548"/>
      <c r="C127" s="545"/>
      <c r="D127" s="37"/>
      <c r="E127" s="551"/>
      <c r="F127" s="551"/>
      <c r="G127" s="557"/>
      <c r="H127" s="538"/>
      <c r="I127" s="538"/>
      <c r="J127" s="573"/>
      <c r="K127" s="573"/>
      <c r="L127" s="573"/>
      <c r="M127" s="250"/>
      <c r="N127" s="250"/>
      <c r="O127" s="250"/>
      <c r="P127" s="250"/>
      <c r="Q127" s="250"/>
      <c r="R127" s="4"/>
      <c r="S127" s="573"/>
      <c r="T127" s="573"/>
      <c r="U127" s="573"/>
      <c r="V127" s="573"/>
      <c r="W127" s="573"/>
      <c r="X127" s="573"/>
      <c r="Y127" s="573"/>
      <c r="Z127" s="573"/>
      <c r="AA127" s="573"/>
      <c r="AB127" s="573"/>
      <c r="AC127" s="573"/>
      <c r="AD127" s="573"/>
      <c r="AE127" s="573"/>
      <c r="AF127" s="573"/>
      <c r="AG127" s="573"/>
      <c r="AH127" s="573"/>
      <c r="AI127" s="573"/>
      <c r="AJ127" s="33"/>
    </row>
    <row r="128" spans="1:36" s="3" customFormat="1" hidden="1" outlineLevel="1" x14ac:dyDescent="0.25">
      <c r="A128" s="37"/>
      <c r="B128" s="548"/>
      <c r="C128" s="545"/>
      <c r="D128" s="556"/>
      <c r="E128" s="551"/>
      <c r="F128" s="551"/>
      <c r="G128" s="553"/>
      <c r="H128" s="554"/>
      <c r="I128" s="555"/>
      <c r="J128" s="573"/>
      <c r="K128" s="573"/>
      <c r="L128" s="573"/>
      <c r="M128" s="250"/>
      <c r="N128" s="250"/>
      <c r="O128" s="250"/>
      <c r="P128" s="250"/>
      <c r="Q128" s="250"/>
      <c r="R128" s="4"/>
      <c r="S128" s="573"/>
      <c r="T128" s="573"/>
      <c r="U128" s="573"/>
      <c r="V128" s="573"/>
      <c r="W128" s="573"/>
      <c r="X128" s="573"/>
      <c r="Y128" s="573"/>
      <c r="Z128" s="573"/>
      <c r="AA128" s="573"/>
      <c r="AB128" s="573"/>
      <c r="AC128" s="573"/>
      <c r="AD128" s="573"/>
      <c r="AE128" s="573"/>
      <c r="AF128" s="573"/>
      <c r="AG128" s="573"/>
      <c r="AH128" s="573"/>
      <c r="AI128" s="573"/>
      <c r="AJ128" s="33"/>
    </row>
    <row r="129" spans="1:36" s="3" customFormat="1" hidden="1" outlineLevel="1" x14ac:dyDescent="0.25">
      <c r="A129" s="37"/>
      <c r="B129" s="548"/>
      <c r="C129" s="549"/>
      <c r="D129" s="37"/>
      <c r="E129" s="551"/>
      <c r="F129" s="551"/>
      <c r="G129" s="553"/>
      <c r="H129" s="554"/>
      <c r="I129" s="555"/>
      <c r="J129" s="573"/>
      <c r="K129" s="573"/>
      <c r="L129" s="573"/>
      <c r="M129" s="250"/>
      <c r="N129" s="250"/>
      <c r="O129" s="250"/>
      <c r="P129" s="250"/>
      <c r="Q129" s="250"/>
      <c r="R129" s="4"/>
      <c r="S129" s="573"/>
      <c r="T129" s="573"/>
      <c r="U129" s="573"/>
      <c r="V129" s="573"/>
      <c r="W129" s="573"/>
      <c r="X129" s="573"/>
      <c r="Y129" s="573"/>
      <c r="Z129" s="573"/>
      <c r="AA129" s="573"/>
      <c r="AB129" s="573"/>
      <c r="AC129" s="573"/>
      <c r="AD129" s="573"/>
      <c r="AE129" s="573"/>
      <c r="AF129" s="573"/>
      <c r="AG129" s="573"/>
      <c r="AH129" s="573"/>
      <c r="AI129" s="573"/>
      <c r="AJ129" s="33"/>
    </row>
    <row r="130" spans="1:36" s="3" customFormat="1" hidden="1" outlineLevel="1" x14ac:dyDescent="0.25">
      <c r="A130" s="37"/>
      <c r="B130" s="548"/>
      <c r="C130" s="558"/>
      <c r="D130" s="37"/>
      <c r="E130" s="551"/>
      <c r="F130" s="551"/>
      <c r="G130" s="557"/>
      <c r="H130" s="538"/>
      <c r="I130" s="538"/>
      <c r="J130" s="573"/>
      <c r="K130" s="573"/>
      <c r="L130" s="573"/>
      <c r="M130" s="250"/>
      <c r="N130" s="250"/>
      <c r="O130" s="250"/>
      <c r="P130" s="250"/>
      <c r="Q130" s="250"/>
      <c r="R130" s="4"/>
      <c r="S130" s="573"/>
      <c r="T130" s="573"/>
      <c r="U130" s="573"/>
      <c r="V130" s="573"/>
      <c r="W130" s="573"/>
      <c r="X130" s="573"/>
      <c r="Y130" s="573"/>
      <c r="Z130" s="573"/>
      <c r="AA130" s="573"/>
      <c r="AB130" s="573"/>
      <c r="AC130" s="573"/>
      <c r="AD130" s="573"/>
      <c r="AE130" s="573"/>
      <c r="AF130" s="573"/>
      <c r="AG130" s="573"/>
      <c r="AH130" s="573"/>
      <c r="AI130" s="573"/>
      <c r="AJ130" s="33"/>
    </row>
    <row r="131" spans="1:36" s="3" customFormat="1" hidden="1" outlineLevel="1" x14ac:dyDescent="0.25">
      <c r="A131" s="37"/>
      <c r="B131" s="548"/>
      <c r="C131" s="552"/>
      <c r="D131" s="37"/>
      <c r="E131" s="551"/>
      <c r="F131" s="551"/>
      <c r="G131" s="553"/>
      <c r="H131" s="554"/>
      <c r="I131" s="560"/>
      <c r="J131" s="573"/>
      <c r="K131" s="573"/>
      <c r="L131" s="573"/>
      <c r="M131" s="250"/>
      <c r="N131" s="250"/>
      <c r="O131" s="250"/>
      <c r="P131" s="250"/>
      <c r="Q131" s="250"/>
      <c r="R131" s="4"/>
      <c r="S131" s="573"/>
      <c r="T131" s="573"/>
      <c r="U131" s="573"/>
      <c r="V131" s="573"/>
      <c r="W131" s="573"/>
      <c r="X131" s="573"/>
      <c r="Y131" s="573"/>
      <c r="Z131" s="573"/>
      <c r="AA131" s="573"/>
      <c r="AB131" s="573"/>
      <c r="AC131" s="573"/>
      <c r="AD131" s="573"/>
      <c r="AE131" s="573"/>
      <c r="AF131" s="573"/>
      <c r="AG131" s="573"/>
      <c r="AH131" s="573"/>
      <c r="AI131" s="573"/>
      <c r="AJ131" s="33"/>
    </row>
    <row r="132" spans="1:36" s="3" customFormat="1" hidden="1" outlineLevel="1" x14ac:dyDescent="0.25">
      <c r="A132" s="37"/>
      <c r="B132" s="534"/>
      <c r="C132" s="549"/>
      <c r="D132" s="37"/>
      <c r="E132" s="551"/>
      <c r="F132" s="39"/>
      <c r="G132" s="557"/>
      <c r="H132" s="538"/>
      <c r="I132" s="559"/>
      <c r="J132" s="573"/>
      <c r="K132" s="573"/>
      <c r="L132" s="573"/>
      <c r="M132" s="250"/>
      <c r="N132" s="250"/>
      <c r="O132" s="250"/>
      <c r="P132" s="250"/>
      <c r="Q132" s="250"/>
      <c r="R132" s="4"/>
      <c r="S132" s="573"/>
      <c r="T132" s="573"/>
      <c r="U132" s="573"/>
      <c r="V132" s="573"/>
      <c r="W132" s="573"/>
      <c r="X132" s="573"/>
      <c r="Y132" s="573"/>
      <c r="Z132" s="573"/>
      <c r="AA132" s="573"/>
      <c r="AB132" s="573"/>
      <c r="AC132" s="573"/>
      <c r="AD132" s="573"/>
      <c r="AE132" s="573"/>
      <c r="AF132" s="573"/>
      <c r="AG132" s="573"/>
      <c r="AH132" s="573"/>
      <c r="AI132" s="573"/>
      <c r="AJ132" s="33"/>
    </row>
    <row r="133" spans="1:36" s="3" customFormat="1" hidden="1" outlineLevel="1" x14ac:dyDescent="0.25">
      <c r="A133" s="37"/>
      <c r="B133" s="534"/>
      <c r="C133" s="549"/>
      <c r="D133" s="37"/>
      <c r="E133" s="551"/>
      <c r="F133" s="39"/>
      <c r="G133" s="557"/>
      <c r="H133" s="538"/>
      <c r="I133" s="559"/>
      <c r="J133" s="573"/>
      <c r="K133" s="573"/>
      <c r="L133" s="573"/>
      <c r="M133" s="250"/>
      <c r="N133" s="250"/>
      <c r="O133" s="250"/>
      <c r="P133" s="250"/>
      <c r="Q133" s="250"/>
      <c r="R133" s="4"/>
      <c r="S133" s="573"/>
      <c r="T133" s="573"/>
      <c r="U133" s="573"/>
      <c r="V133" s="573"/>
      <c r="W133" s="573"/>
      <c r="X133" s="573"/>
      <c r="Y133" s="573"/>
      <c r="Z133" s="573"/>
      <c r="AA133" s="573"/>
      <c r="AB133" s="573"/>
      <c r="AC133" s="573"/>
      <c r="AD133" s="573"/>
      <c r="AE133" s="573"/>
      <c r="AF133" s="573"/>
      <c r="AG133" s="573"/>
      <c r="AH133" s="573"/>
      <c r="AI133" s="573"/>
      <c r="AJ133" s="33"/>
    </row>
    <row r="134" spans="1:36" s="3" customFormat="1" hidden="1" outlineLevel="1" x14ac:dyDescent="0.25">
      <c r="A134" s="37"/>
      <c r="B134" s="534"/>
      <c r="C134" s="549"/>
      <c r="D134" s="37"/>
      <c r="E134" s="551"/>
      <c r="F134" s="39"/>
      <c r="G134" s="557"/>
      <c r="H134" s="538"/>
      <c r="I134" s="559"/>
      <c r="J134" s="573"/>
      <c r="K134" s="573"/>
      <c r="L134" s="573"/>
      <c r="M134" s="250"/>
      <c r="N134" s="250"/>
      <c r="O134" s="250"/>
      <c r="P134" s="250"/>
      <c r="Q134" s="250"/>
      <c r="R134" s="4"/>
      <c r="S134" s="573"/>
      <c r="T134" s="573"/>
      <c r="U134" s="573"/>
      <c r="V134" s="573"/>
      <c r="W134" s="573"/>
      <c r="X134" s="573"/>
      <c r="Y134" s="573"/>
      <c r="Z134" s="573"/>
      <c r="AA134" s="573"/>
      <c r="AB134" s="573"/>
      <c r="AC134" s="573"/>
      <c r="AD134" s="573"/>
      <c r="AE134" s="573"/>
      <c r="AF134" s="573"/>
      <c r="AG134" s="573"/>
      <c r="AH134" s="573"/>
      <c r="AI134" s="573"/>
      <c r="AJ134" s="33"/>
    </row>
    <row r="135" spans="1:36" s="3" customFormat="1" ht="15.6" hidden="1" outlineLevel="1" x14ac:dyDescent="0.3">
      <c r="A135" s="37"/>
      <c r="B135" s="534"/>
      <c r="C135" s="561"/>
      <c r="D135" s="37"/>
      <c r="E135" s="39"/>
      <c r="F135" s="545"/>
      <c r="G135" s="557"/>
      <c r="H135" s="545"/>
      <c r="I135" s="562"/>
      <c r="J135" s="573"/>
      <c r="K135" s="573"/>
      <c r="L135" s="573"/>
      <c r="M135" s="250"/>
      <c r="N135" s="250"/>
      <c r="O135" s="250"/>
      <c r="P135" s="250"/>
      <c r="Q135" s="250"/>
      <c r="R135" s="4"/>
      <c r="S135" s="573"/>
      <c r="T135" s="573"/>
      <c r="U135" s="573"/>
      <c r="V135" s="573"/>
      <c r="W135" s="573"/>
      <c r="X135" s="573"/>
      <c r="Y135" s="573"/>
      <c r="Z135" s="573"/>
      <c r="AA135" s="573"/>
      <c r="AB135" s="573"/>
      <c r="AC135" s="573"/>
      <c r="AD135" s="573"/>
      <c r="AE135" s="573"/>
      <c r="AF135" s="573"/>
      <c r="AG135" s="573"/>
      <c r="AH135" s="573"/>
      <c r="AI135" s="573"/>
      <c r="AJ135" s="33"/>
    </row>
    <row r="136" spans="1:36" s="3" customFormat="1" ht="13.8" hidden="1" outlineLevel="1" x14ac:dyDescent="0.25">
      <c r="A136" s="37"/>
      <c r="B136" s="563"/>
      <c r="C136" s="564"/>
      <c r="D136" s="525"/>
      <c r="E136" s="527"/>
      <c r="F136" s="527"/>
      <c r="G136" s="565"/>
      <c r="H136" s="566"/>
      <c r="I136" s="538"/>
      <c r="J136" s="573"/>
      <c r="K136" s="573"/>
      <c r="L136" s="573"/>
      <c r="M136" s="250"/>
      <c r="N136" s="250"/>
      <c r="O136" s="250"/>
      <c r="P136" s="250"/>
      <c r="Q136" s="250"/>
      <c r="R136" s="4"/>
      <c r="S136" s="573"/>
      <c r="T136" s="573"/>
      <c r="U136" s="573"/>
      <c r="V136" s="573"/>
      <c r="W136" s="573"/>
      <c r="X136" s="573"/>
      <c r="Y136" s="573"/>
      <c r="Z136" s="573"/>
      <c r="AA136" s="573"/>
      <c r="AB136" s="573"/>
      <c r="AC136" s="573"/>
      <c r="AD136" s="573"/>
      <c r="AE136" s="573"/>
      <c r="AF136" s="573"/>
      <c r="AG136" s="573"/>
      <c r="AH136" s="573"/>
      <c r="AI136" s="573"/>
      <c r="AJ136" s="33"/>
    </row>
    <row r="137" spans="1:36" s="3" customFormat="1" ht="13.8" hidden="1" outlineLevel="1" x14ac:dyDescent="0.25">
      <c r="A137" s="37"/>
      <c r="B137" s="512"/>
      <c r="C137" s="549"/>
      <c r="D137" s="37"/>
      <c r="E137" s="551"/>
      <c r="F137" s="551"/>
      <c r="G137" s="557"/>
      <c r="H137" s="538"/>
      <c r="I137" s="523"/>
      <c r="J137" s="573"/>
      <c r="K137" s="573"/>
      <c r="L137" s="573"/>
      <c r="M137" s="250"/>
      <c r="N137" s="250"/>
      <c r="O137" s="250"/>
      <c r="P137" s="250"/>
      <c r="Q137" s="250"/>
      <c r="R137" s="4"/>
      <c r="S137" s="573"/>
      <c r="T137" s="573"/>
      <c r="U137" s="573"/>
      <c r="V137" s="573"/>
      <c r="W137" s="573"/>
      <c r="X137" s="573"/>
      <c r="Y137" s="573"/>
      <c r="Z137" s="573"/>
      <c r="AA137" s="573"/>
      <c r="AB137" s="573"/>
      <c r="AC137" s="573"/>
      <c r="AD137" s="573"/>
      <c r="AE137" s="573"/>
      <c r="AF137" s="573"/>
      <c r="AG137" s="573"/>
      <c r="AH137" s="573"/>
      <c r="AI137" s="573"/>
      <c r="AJ137" s="33"/>
    </row>
    <row r="138" spans="1:36" s="3" customFormat="1" ht="13.8" hidden="1" outlineLevel="1" x14ac:dyDescent="0.25">
      <c r="A138" s="37"/>
      <c r="B138" s="563"/>
      <c r="C138" s="564"/>
      <c r="D138" s="525"/>
      <c r="E138" s="527"/>
      <c r="F138" s="527"/>
      <c r="G138" s="565"/>
      <c r="H138" s="566"/>
      <c r="I138" s="523"/>
      <c r="J138" s="573"/>
      <c r="K138" s="573"/>
      <c r="L138" s="573"/>
      <c r="M138" s="250"/>
      <c r="N138" s="250"/>
      <c r="O138" s="250"/>
      <c r="P138" s="250"/>
      <c r="Q138" s="250"/>
      <c r="R138" s="4"/>
      <c r="S138" s="573"/>
      <c r="T138" s="573"/>
      <c r="U138" s="573"/>
      <c r="V138" s="573"/>
      <c r="W138" s="573"/>
      <c r="X138" s="573"/>
      <c r="Y138" s="573"/>
      <c r="Z138" s="573"/>
      <c r="AA138" s="573"/>
      <c r="AB138" s="573"/>
      <c r="AC138" s="573"/>
      <c r="AD138" s="573"/>
      <c r="AE138" s="573"/>
      <c r="AF138" s="573"/>
      <c r="AG138" s="573"/>
      <c r="AH138" s="573"/>
      <c r="AI138" s="573"/>
      <c r="AJ138" s="33"/>
    </row>
    <row r="139" spans="1:36" s="3" customFormat="1" hidden="1" outlineLevel="1" x14ac:dyDescent="0.25">
      <c r="A139" s="37"/>
      <c r="B139" s="37"/>
      <c r="C139" s="37"/>
      <c r="D139" s="37"/>
      <c r="E139" s="37"/>
      <c r="F139" s="37"/>
      <c r="G139" s="37"/>
      <c r="H139" s="37"/>
      <c r="I139" s="37"/>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33"/>
    </row>
    <row r="140" spans="1:36" s="3" customFormat="1" ht="18" collapsed="1" x14ac:dyDescent="0.35">
      <c r="A140" s="37"/>
      <c r="B140" s="7"/>
      <c r="C140" s="37"/>
      <c r="D140" s="37"/>
      <c r="E140" s="37"/>
      <c r="F140" s="37"/>
      <c r="G140" s="37"/>
      <c r="H140" s="37"/>
      <c r="I140" s="37"/>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33"/>
    </row>
  </sheetData>
  <customSheetViews>
    <customSheetView guid="{A6782FE9-B685-414A-AE7C-88DCECE46F98}" showGridLines="0">
      <pane ySplit="1" topLeftCell="A2" activePane="bottomLeft" state="frozen"/>
      <selection pane="bottomLeft" activeCell="N55" sqref="N55"/>
    </customSheetView>
    <customSheetView guid="{B3CC6716-B0D5-47EF-8E63-31BFB5BD2D58}" showGridLines="0" hiddenRows="1">
      <pane ySplit="1" topLeftCell="A2" activePane="bottomLeft" state="frozen"/>
      <selection pane="bottomLeft" activeCell="N55" sqref="N55"/>
      <pageMargins left="0.7" right="0.7" top="0.75" bottom="0.75" header="0.3" footer="0.3"/>
    </customSheetView>
  </customSheetViews>
  <mergeCells count="6">
    <mergeCell ref="H63:I63"/>
    <mergeCell ref="B68:G68"/>
    <mergeCell ref="B2:I2"/>
    <mergeCell ref="G26:H26"/>
    <mergeCell ref="AG37:AJ37"/>
    <mergeCell ref="X39:Y39"/>
  </mergeCells>
  <hyperlinks>
    <hyperlink ref="D67" r:id="rId1" xr:uid="{00000000-0004-0000-1E00-000000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7">
    <tabColor rgb="FF002060"/>
    <pageSetUpPr fitToPage="1"/>
  </sheetPr>
  <dimension ref="A1:AL104"/>
  <sheetViews>
    <sheetView workbookViewId="0">
      <selection activeCell="E460" sqref="E460"/>
    </sheetView>
  </sheetViews>
  <sheetFormatPr baseColWidth="10" defaultColWidth="9.109375" defaultRowHeight="13.2" outlineLevelRow="1" x14ac:dyDescent="0.25"/>
  <cols>
    <col min="1" max="1" width="9.109375" style="3"/>
    <col min="2" max="2" width="15.21875" style="3" customWidth="1"/>
    <col min="3" max="3" width="23.5546875" style="3" customWidth="1"/>
    <col min="4" max="4" width="11.21875" style="3" customWidth="1"/>
    <col min="5" max="5" width="11.77734375" style="3" customWidth="1"/>
    <col min="6" max="6" width="11.21875" style="3" customWidth="1"/>
    <col min="7" max="7" width="6.88671875" style="3" customWidth="1"/>
    <col min="8" max="8" width="9.77734375" style="3" customWidth="1"/>
    <col min="9" max="9" width="10.77734375" style="3" customWidth="1"/>
    <col min="10" max="15" width="9.109375" style="3" customWidth="1"/>
    <col min="16" max="16" width="10.77734375" style="3" customWidth="1"/>
    <col min="17" max="17" width="12.88671875" style="3" customWidth="1"/>
    <col min="18" max="18" width="10.5546875" style="3" customWidth="1"/>
    <col min="19" max="24" width="9.109375" style="3" customWidth="1"/>
    <col min="25" max="257" width="9.109375" style="3"/>
    <col min="258" max="258" width="9.109375" style="3" customWidth="1"/>
    <col min="259" max="259" width="23.5546875" style="3" customWidth="1"/>
    <col min="260" max="260" width="11.21875" style="3" customWidth="1"/>
    <col min="261" max="261" width="11.77734375" style="3" customWidth="1"/>
    <col min="262" max="262" width="11.21875" style="3" customWidth="1"/>
    <col min="263" max="271" width="9.109375" style="3" customWidth="1"/>
    <col min="272" max="272" width="10.77734375" style="3" customWidth="1"/>
    <col min="273" max="273" width="12.88671875" style="3" customWidth="1"/>
    <col min="274" max="274" width="10.5546875" style="3" customWidth="1"/>
    <col min="275" max="513" width="9.109375" style="3"/>
    <col min="514" max="514" width="9.109375" style="3" customWidth="1"/>
    <col min="515" max="515" width="23.5546875" style="3" customWidth="1"/>
    <col min="516" max="516" width="11.21875" style="3" customWidth="1"/>
    <col min="517" max="517" width="11.77734375" style="3" customWidth="1"/>
    <col min="518" max="518" width="11.21875" style="3" customWidth="1"/>
    <col min="519" max="527" width="9.109375" style="3" customWidth="1"/>
    <col min="528" max="528" width="10.77734375" style="3" customWidth="1"/>
    <col min="529" max="529" width="12.88671875" style="3" customWidth="1"/>
    <col min="530" max="530" width="10.5546875" style="3" customWidth="1"/>
    <col min="531" max="769" width="9.109375" style="3"/>
    <col min="770" max="770" width="9.109375" style="3" customWidth="1"/>
    <col min="771" max="771" width="23.5546875" style="3" customWidth="1"/>
    <col min="772" max="772" width="11.21875" style="3" customWidth="1"/>
    <col min="773" max="773" width="11.77734375" style="3" customWidth="1"/>
    <col min="774" max="774" width="11.21875" style="3" customWidth="1"/>
    <col min="775" max="783" width="9.109375" style="3" customWidth="1"/>
    <col min="784" max="784" width="10.77734375" style="3" customWidth="1"/>
    <col min="785" max="785" width="12.88671875" style="3" customWidth="1"/>
    <col min="786" max="786" width="10.5546875" style="3" customWidth="1"/>
    <col min="787" max="1025" width="9.109375" style="3"/>
    <col min="1026" max="1026" width="9.109375" style="3" customWidth="1"/>
    <col min="1027" max="1027" width="23.5546875" style="3" customWidth="1"/>
    <col min="1028" max="1028" width="11.21875" style="3" customWidth="1"/>
    <col min="1029" max="1029" width="11.77734375" style="3" customWidth="1"/>
    <col min="1030" max="1030" width="11.21875" style="3" customWidth="1"/>
    <col min="1031" max="1039" width="9.109375" style="3" customWidth="1"/>
    <col min="1040" max="1040" width="10.77734375" style="3" customWidth="1"/>
    <col min="1041" max="1041" width="12.88671875" style="3" customWidth="1"/>
    <col min="1042" max="1042" width="10.5546875" style="3" customWidth="1"/>
    <col min="1043" max="1281" width="9.109375" style="3"/>
    <col min="1282" max="1282" width="9.109375" style="3" customWidth="1"/>
    <col min="1283" max="1283" width="23.5546875" style="3" customWidth="1"/>
    <col min="1284" max="1284" width="11.21875" style="3" customWidth="1"/>
    <col min="1285" max="1285" width="11.77734375" style="3" customWidth="1"/>
    <col min="1286" max="1286" width="11.21875" style="3" customWidth="1"/>
    <col min="1287" max="1295" width="9.109375" style="3" customWidth="1"/>
    <col min="1296" max="1296" width="10.77734375" style="3" customWidth="1"/>
    <col min="1297" max="1297" width="12.88671875" style="3" customWidth="1"/>
    <col min="1298" max="1298" width="10.5546875" style="3" customWidth="1"/>
    <col min="1299" max="1537" width="9.109375" style="3"/>
    <col min="1538" max="1538" width="9.109375" style="3" customWidth="1"/>
    <col min="1539" max="1539" width="23.5546875" style="3" customWidth="1"/>
    <col min="1540" max="1540" width="11.21875" style="3" customWidth="1"/>
    <col min="1541" max="1541" width="11.77734375" style="3" customWidth="1"/>
    <col min="1542" max="1542" width="11.21875" style="3" customWidth="1"/>
    <col min="1543" max="1551" width="9.109375" style="3" customWidth="1"/>
    <col min="1552" max="1552" width="10.77734375" style="3" customWidth="1"/>
    <col min="1553" max="1553" width="12.88671875" style="3" customWidth="1"/>
    <col min="1554" max="1554" width="10.5546875" style="3" customWidth="1"/>
    <col min="1555" max="1793" width="9.109375" style="3"/>
    <col min="1794" max="1794" width="9.109375" style="3" customWidth="1"/>
    <col min="1795" max="1795" width="23.5546875" style="3" customWidth="1"/>
    <col min="1796" max="1796" width="11.21875" style="3" customWidth="1"/>
    <col min="1797" max="1797" width="11.77734375" style="3" customWidth="1"/>
    <col min="1798" max="1798" width="11.21875" style="3" customWidth="1"/>
    <col min="1799" max="1807" width="9.109375" style="3" customWidth="1"/>
    <col min="1808" max="1808" width="10.77734375" style="3" customWidth="1"/>
    <col min="1809" max="1809" width="12.88671875" style="3" customWidth="1"/>
    <col min="1810" max="1810" width="10.5546875" style="3" customWidth="1"/>
    <col min="1811" max="2049" width="9.109375" style="3"/>
    <col min="2050" max="2050" width="9.109375" style="3" customWidth="1"/>
    <col min="2051" max="2051" width="23.5546875" style="3" customWidth="1"/>
    <col min="2052" max="2052" width="11.21875" style="3" customWidth="1"/>
    <col min="2053" max="2053" width="11.77734375" style="3" customWidth="1"/>
    <col min="2054" max="2054" width="11.21875" style="3" customWidth="1"/>
    <col min="2055" max="2063" width="9.109375" style="3" customWidth="1"/>
    <col min="2064" max="2064" width="10.77734375" style="3" customWidth="1"/>
    <col min="2065" max="2065" width="12.88671875" style="3" customWidth="1"/>
    <col min="2066" max="2066" width="10.5546875" style="3" customWidth="1"/>
    <col min="2067" max="2305" width="9.109375" style="3"/>
    <col min="2306" max="2306" width="9.109375" style="3" customWidth="1"/>
    <col min="2307" max="2307" width="23.5546875" style="3" customWidth="1"/>
    <col min="2308" max="2308" width="11.21875" style="3" customWidth="1"/>
    <col min="2309" max="2309" width="11.77734375" style="3" customWidth="1"/>
    <col min="2310" max="2310" width="11.21875" style="3" customWidth="1"/>
    <col min="2311" max="2319" width="9.109375" style="3" customWidth="1"/>
    <col min="2320" max="2320" width="10.77734375" style="3" customWidth="1"/>
    <col min="2321" max="2321" width="12.88671875" style="3" customWidth="1"/>
    <col min="2322" max="2322" width="10.5546875" style="3" customWidth="1"/>
    <col min="2323" max="2561" width="9.109375" style="3"/>
    <col min="2562" max="2562" width="9.109375" style="3" customWidth="1"/>
    <col min="2563" max="2563" width="23.5546875" style="3" customWidth="1"/>
    <col min="2564" max="2564" width="11.21875" style="3" customWidth="1"/>
    <col min="2565" max="2565" width="11.77734375" style="3" customWidth="1"/>
    <col min="2566" max="2566" width="11.21875" style="3" customWidth="1"/>
    <col min="2567" max="2575" width="9.109375" style="3" customWidth="1"/>
    <col min="2576" max="2576" width="10.77734375" style="3" customWidth="1"/>
    <col min="2577" max="2577" width="12.88671875" style="3" customWidth="1"/>
    <col min="2578" max="2578" width="10.5546875" style="3" customWidth="1"/>
    <col min="2579" max="2817" width="9.109375" style="3"/>
    <col min="2818" max="2818" width="9.109375" style="3" customWidth="1"/>
    <col min="2819" max="2819" width="23.5546875" style="3" customWidth="1"/>
    <col min="2820" max="2820" width="11.21875" style="3" customWidth="1"/>
    <col min="2821" max="2821" width="11.77734375" style="3" customWidth="1"/>
    <col min="2822" max="2822" width="11.21875" style="3" customWidth="1"/>
    <col min="2823" max="2831" width="9.109375" style="3" customWidth="1"/>
    <col min="2832" max="2832" width="10.77734375" style="3" customWidth="1"/>
    <col min="2833" max="2833" width="12.88671875" style="3" customWidth="1"/>
    <col min="2834" max="2834" width="10.5546875" style="3" customWidth="1"/>
    <col min="2835" max="3073" width="9.109375" style="3"/>
    <col min="3074" max="3074" width="9.109375" style="3" customWidth="1"/>
    <col min="3075" max="3075" width="23.5546875" style="3" customWidth="1"/>
    <col min="3076" max="3076" width="11.21875" style="3" customWidth="1"/>
    <col min="3077" max="3077" width="11.77734375" style="3" customWidth="1"/>
    <col min="3078" max="3078" width="11.21875" style="3" customWidth="1"/>
    <col min="3079" max="3087" width="9.109375" style="3" customWidth="1"/>
    <col min="3088" max="3088" width="10.77734375" style="3" customWidth="1"/>
    <col min="3089" max="3089" width="12.88671875" style="3" customWidth="1"/>
    <col min="3090" max="3090" width="10.5546875" style="3" customWidth="1"/>
    <col min="3091" max="3329" width="9.109375" style="3"/>
    <col min="3330" max="3330" width="9.109375" style="3" customWidth="1"/>
    <col min="3331" max="3331" width="23.5546875" style="3" customWidth="1"/>
    <col min="3332" max="3332" width="11.21875" style="3" customWidth="1"/>
    <col min="3333" max="3333" width="11.77734375" style="3" customWidth="1"/>
    <col min="3334" max="3334" width="11.21875" style="3" customWidth="1"/>
    <col min="3335" max="3343" width="9.109375" style="3" customWidth="1"/>
    <col min="3344" max="3344" width="10.77734375" style="3" customWidth="1"/>
    <col min="3345" max="3345" width="12.88671875" style="3" customWidth="1"/>
    <col min="3346" max="3346" width="10.5546875" style="3" customWidth="1"/>
    <col min="3347" max="3585" width="9.109375" style="3"/>
    <col min="3586" max="3586" width="9.109375" style="3" customWidth="1"/>
    <col min="3587" max="3587" width="23.5546875" style="3" customWidth="1"/>
    <col min="3588" max="3588" width="11.21875" style="3" customWidth="1"/>
    <col min="3589" max="3589" width="11.77734375" style="3" customWidth="1"/>
    <col min="3590" max="3590" width="11.21875" style="3" customWidth="1"/>
    <col min="3591" max="3599" width="9.109375" style="3" customWidth="1"/>
    <col min="3600" max="3600" width="10.77734375" style="3" customWidth="1"/>
    <col min="3601" max="3601" width="12.88671875" style="3" customWidth="1"/>
    <col min="3602" max="3602" width="10.5546875" style="3" customWidth="1"/>
    <col min="3603" max="3841" width="9.109375" style="3"/>
    <col min="3842" max="3842" width="9.109375" style="3" customWidth="1"/>
    <col min="3843" max="3843" width="23.5546875" style="3" customWidth="1"/>
    <col min="3844" max="3844" width="11.21875" style="3" customWidth="1"/>
    <col min="3845" max="3845" width="11.77734375" style="3" customWidth="1"/>
    <col min="3846" max="3846" width="11.21875" style="3" customWidth="1"/>
    <col min="3847" max="3855" width="9.109375" style="3" customWidth="1"/>
    <col min="3856" max="3856" width="10.77734375" style="3" customWidth="1"/>
    <col min="3857" max="3857" width="12.88671875" style="3" customWidth="1"/>
    <col min="3858" max="3858" width="10.5546875" style="3" customWidth="1"/>
    <col min="3859" max="4097" width="9.109375" style="3"/>
    <col min="4098" max="4098" width="9.109375" style="3" customWidth="1"/>
    <col min="4099" max="4099" width="23.5546875" style="3" customWidth="1"/>
    <col min="4100" max="4100" width="11.21875" style="3" customWidth="1"/>
    <col min="4101" max="4101" width="11.77734375" style="3" customWidth="1"/>
    <col min="4102" max="4102" width="11.21875" style="3" customWidth="1"/>
    <col min="4103" max="4111" width="9.109375" style="3" customWidth="1"/>
    <col min="4112" max="4112" width="10.77734375" style="3" customWidth="1"/>
    <col min="4113" max="4113" width="12.88671875" style="3" customWidth="1"/>
    <col min="4114" max="4114" width="10.5546875" style="3" customWidth="1"/>
    <col min="4115" max="4353" width="9.109375" style="3"/>
    <col min="4354" max="4354" width="9.109375" style="3" customWidth="1"/>
    <col min="4355" max="4355" width="23.5546875" style="3" customWidth="1"/>
    <col min="4356" max="4356" width="11.21875" style="3" customWidth="1"/>
    <col min="4357" max="4357" width="11.77734375" style="3" customWidth="1"/>
    <col min="4358" max="4358" width="11.21875" style="3" customWidth="1"/>
    <col min="4359" max="4367" width="9.109375" style="3" customWidth="1"/>
    <col min="4368" max="4368" width="10.77734375" style="3" customWidth="1"/>
    <col min="4369" max="4369" width="12.88671875" style="3" customWidth="1"/>
    <col min="4370" max="4370" width="10.5546875" style="3" customWidth="1"/>
    <col min="4371" max="4609" width="9.109375" style="3"/>
    <col min="4610" max="4610" width="9.109375" style="3" customWidth="1"/>
    <col min="4611" max="4611" width="23.5546875" style="3" customWidth="1"/>
    <col min="4612" max="4612" width="11.21875" style="3" customWidth="1"/>
    <col min="4613" max="4613" width="11.77734375" style="3" customWidth="1"/>
    <col min="4614" max="4614" width="11.21875" style="3" customWidth="1"/>
    <col min="4615" max="4623" width="9.109375" style="3" customWidth="1"/>
    <col min="4624" max="4624" width="10.77734375" style="3" customWidth="1"/>
    <col min="4625" max="4625" width="12.88671875" style="3" customWidth="1"/>
    <col min="4626" max="4626" width="10.5546875" style="3" customWidth="1"/>
    <col min="4627" max="4865" width="9.109375" style="3"/>
    <col min="4866" max="4866" width="9.109375" style="3" customWidth="1"/>
    <col min="4867" max="4867" width="23.5546875" style="3" customWidth="1"/>
    <col min="4868" max="4868" width="11.21875" style="3" customWidth="1"/>
    <col min="4869" max="4869" width="11.77734375" style="3" customWidth="1"/>
    <col min="4870" max="4870" width="11.21875" style="3" customWidth="1"/>
    <col min="4871" max="4879" width="9.109375" style="3" customWidth="1"/>
    <col min="4880" max="4880" width="10.77734375" style="3" customWidth="1"/>
    <col min="4881" max="4881" width="12.88671875" style="3" customWidth="1"/>
    <col min="4882" max="4882" width="10.5546875" style="3" customWidth="1"/>
    <col min="4883" max="5121" width="9.109375" style="3"/>
    <col min="5122" max="5122" width="9.109375" style="3" customWidth="1"/>
    <col min="5123" max="5123" width="23.5546875" style="3" customWidth="1"/>
    <col min="5124" max="5124" width="11.21875" style="3" customWidth="1"/>
    <col min="5125" max="5125" width="11.77734375" style="3" customWidth="1"/>
    <col min="5126" max="5126" width="11.21875" style="3" customWidth="1"/>
    <col min="5127" max="5135" width="9.109375" style="3" customWidth="1"/>
    <col min="5136" max="5136" width="10.77734375" style="3" customWidth="1"/>
    <col min="5137" max="5137" width="12.88671875" style="3" customWidth="1"/>
    <col min="5138" max="5138" width="10.5546875" style="3" customWidth="1"/>
    <col min="5139" max="5377" width="9.109375" style="3"/>
    <col min="5378" max="5378" width="9.109375" style="3" customWidth="1"/>
    <col min="5379" max="5379" width="23.5546875" style="3" customWidth="1"/>
    <col min="5380" max="5380" width="11.21875" style="3" customWidth="1"/>
    <col min="5381" max="5381" width="11.77734375" style="3" customWidth="1"/>
    <col min="5382" max="5382" width="11.21875" style="3" customWidth="1"/>
    <col min="5383" max="5391" width="9.109375" style="3" customWidth="1"/>
    <col min="5392" max="5392" width="10.77734375" style="3" customWidth="1"/>
    <col min="5393" max="5393" width="12.88671875" style="3" customWidth="1"/>
    <col min="5394" max="5394" width="10.5546875" style="3" customWidth="1"/>
    <col min="5395" max="5633" width="9.109375" style="3"/>
    <col min="5634" max="5634" width="9.109375" style="3" customWidth="1"/>
    <col min="5635" max="5635" width="23.5546875" style="3" customWidth="1"/>
    <col min="5636" max="5636" width="11.21875" style="3" customWidth="1"/>
    <col min="5637" max="5637" width="11.77734375" style="3" customWidth="1"/>
    <col min="5638" max="5638" width="11.21875" style="3" customWidth="1"/>
    <col min="5639" max="5647" width="9.109375" style="3" customWidth="1"/>
    <col min="5648" max="5648" width="10.77734375" style="3" customWidth="1"/>
    <col min="5649" max="5649" width="12.88671875" style="3" customWidth="1"/>
    <col min="5650" max="5650" width="10.5546875" style="3" customWidth="1"/>
    <col min="5651" max="5889" width="9.109375" style="3"/>
    <col min="5890" max="5890" width="9.109375" style="3" customWidth="1"/>
    <col min="5891" max="5891" width="23.5546875" style="3" customWidth="1"/>
    <col min="5892" max="5892" width="11.21875" style="3" customWidth="1"/>
    <col min="5893" max="5893" width="11.77734375" style="3" customWidth="1"/>
    <col min="5894" max="5894" width="11.21875" style="3" customWidth="1"/>
    <col min="5895" max="5903" width="9.109375" style="3" customWidth="1"/>
    <col min="5904" max="5904" width="10.77734375" style="3" customWidth="1"/>
    <col min="5905" max="5905" width="12.88671875" style="3" customWidth="1"/>
    <col min="5906" max="5906" width="10.5546875" style="3" customWidth="1"/>
    <col min="5907" max="6145" width="9.109375" style="3"/>
    <col min="6146" max="6146" width="9.109375" style="3" customWidth="1"/>
    <col min="6147" max="6147" width="23.5546875" style="3" customWidth="1"/>
    <col min="6148" max="6148" width="11.21875" style="3" customWidth="1"/>
    <col min="6149" max="6149" width="11.77734375" style="3" customWidth="1"/>
    <col min="6150" max="6150" width="11.21875" style="3" customWidth="1"/>
    <col min="6151" max="6159" width="9.109375" style="3" customWidth="1"/>
    <col min="6160" max="6160" width="10.77734375" style="3" customWidth="1"/>
    <col min="6161" max="6161" width="12.88671875" style="3" customWidth="1"/>
    <col min="6162" max="6162" width="10.5546875" style="3" customWidth="1"/>
    <col min="6163" max="6401" width="9.109375" style="3"/>
    <col min="6402" max="6402" width="9.109375" style="3" customWidth="1"/>
    <col min="6403" max="6403" width="23.5546875" style="3" customWidth="1"/>
    <col min="6404" max="6404" width="11.21875" style="3" customWidth="1"/>
    <col min="6405" max="6405" width="11.77734375" style="3" customWidth="1"/>
    <col min="6406" max="6406" width="11.21875" style="3" customWidth="1"/>
    <col min="6407" max="6415" width="9.109375" style="3" customWidth="1"/>
    <col min="6416" max="6416" width="10.77734375" style="3" customWidth="1"/>
    <col min="6417" max="6417" width="12.88671875" style="3" customWidth="1"/>
    <col min="6418" max="6418" width="10.5546875" style="3" customWidth="1"/>
    <col min="6419" max="6657" width="9.109375" style="3"/>
    <col min="6658" max="6658" width="9.109375" style="3" customWidth="1"/>
    <col min="6659" max="6659" width="23.5546875" style="3" customWidth="1"/>
    <col min="6660" max="6660" width="11.21875" style="3" customWidth="1"/>
    <col min="6661" max="6661" width="11.77734375" style="3" customWidth="1"/>
    <col min="6662" max="6662" width="11.21875" style="3" customWidth="1"/>
    <col min="6663" max="6671" width="9.109375" style="3" customWidth="1"/>
    <col min="6672" max="6672" width="10.77734375" style="3" customWidth="1"/>
    <col min="6673" max="6673" width="12.88671875" style="3" customWidth="1"/>
    <col min="6674" max="6674" width="10.5546875" style="3" customWidth="1"/>
    <col min="6675" max="6913" width="9.109375" style="3"/>
    <col min="6914" max="6914" width="9.109375" style="3" customWidth="1"/>
    <col min="6915" max="6915" width="23.5546875" style="3" customWidth="1"/>
    <col min="6916" max="6916" width="11.21875" style="3" customWidth="1"/>
    <col min="6917" max="6917" width="11.77734375" style="3" customWidth="1"/>
    <col min="6918" max="6918" width="11.21875" style="3" customWidth="1"/>
    <col min="6919" max="6927" width="9.109375" style="3" customWidth="1"/>
    <col min="6928" max="6928" width="10.77734375" style="3" customWidth="1"/>
    <col min="6929" max="6929" width="12.88671875" style="3" customWidth="1"/>
    <col min="6930" max="6930" width="10.5546875" style="3" customWidth="1"/>
    <col min="6931" max="7169" width="9.109375" style="3"/>
    <col min="7170" max="7170" width="9.109375" style="3" customWidth="1"/>
    <col min="7171" max="7171" width="23.5546875" style="3" customWidth="1"/>
    <col min="7172" max="7172" width="11.21875" style="3" customWidth="1"/>
    <col min="7173" max="7173" width="11.77734375" style="3" customWidth="1"/>
    <col min="7174" max="7174" width="11.21875" style="3" customWidth="1"/>
    <col min="7175" max="7183" width="9.109375" style="3" customWidth="1"/>
    <col min="7184" max="7184" width="10.77734375" style="3" customWidth="1"/>
    <col min="7185" max="7185" width="12.88671875" style="3" customWidth="1"/>
    <col min="7186" max="7186" width="10.5546875" style="3" customWidth="1"/>
    <col min="7187" max="7425" width="9.109375" style="3"/>
    <col min="7426" max="7426" width="9.109375" style="3" customWidth="1"/>
    <col min="7427" max="7427" width="23.5546875" style="3" customWidth="1"/>
    <col min="7428" max="7428" width="11.21875" style="3" customWidth="1"/>
    <col min="7429" max="7429" width="11.77734375" style="3" customWidth="1"/>
    <col min="7430" max="7430" width="11.21875" style="3" customWidth="1"/>
    <col min="7431" max="7439" width="9.109375" style="3" customWidth="1"/>
    <col min="7440" max="7440" width="10.77734375" style="3" customWidth="1"/>
    <col min="7441" max="7441" width="12.88671875" style="3" customWidth="1"/>
    <col min="7442" max="7442" width="10.5546875" style="3" customWidth="1"/>
    <col min="7443" max="7681" width="9.109375" style="3"/>
    <col min="7682" max="7682" width="9.109375" style="3" customWidth="1"/>
    <col min="7683" max="7683" width="23.5546875" style="3" customWidth="1"/>
    <col min="7684" max="7684" width="11.21875" style="3" customWidth="1"/>
    <col min="7685" max="7685" width="11.77734375" style="3" customWidth="1"/>
    <col min="7686" max="7686" width="11.21875" style="3" customWidth="1"/>
    <col min="7687" max="7695" width="9.109375" style="3" customWidth="1"/>
    <col min="7696" max="7696" width="10.77734375" style="3" customWidth="1"/>
    <col min="7697" max="7697" width="12.88671875" style="3" customWidth="1"/>
    <col min="7698" max="7698" width="10.5546875" style="3" customWidth="1"/>
    <col min="7699" max="7937" width="9.109375" style="3"/>
    <col min="7938" max="7938" width="9.109375" style="3" customWidth="1"/>
    <col min="7939" max="7939" width="23.5546875" style="3" customWidth="1"/>
    <col min="7940" max="7940" width="11.21875" style="3" customWidth="1"/>
    <col min="7941" max="7941" width="11.77734375" style="3" customWidth="1"/>
    <col min="7942" max="7942" width="11.21875" style="3" customWidth="1"/>
    <col min="7943" max="7951" width="9.109375" style="3" customWidth="1"/>
    <col min="7952" max="7952" width="10.77734375" style="3" customWidth="1"/>
    <col min="7953" max="7953" width="12.88671875" style="3" customWidth="1"/>
    <col min="7954" max="7954" width="10.5546875" style="3" customWidth="1"/>
    <col min="7955" max="8193" width="9.109375" style="3"/>
    <col min="8194" max="8194" width="9.109375" style="3" customWidth="1"/>
    <col min="8195" max="8195" width="23.5546875" style="3" customWidth="1"/>
    <col min="8196" max="8196" width="11.21875" style="3" customWidth="1"/>
    <col min="8197" max="8197" width="11.77734375" style="3" customWidth="1"/>
    <col min="8198" max="8198" width="11.21875" style="3" customWidth="1"/>
    <col min="8199" max="8207" width="9.109375" style="3" customWidth="1"/>
    <col min="8208" max="8208" width="10.77734375" style="3" customWidth="1"/>
    <col min="8209" max="8209" width="12.88671875" style="3" customWidth="1"/>
    <col min="8210" max="8210" width="10.5546875" style="3" customWidth="1"/>
    <col min="8211" max="8449" width="9.109375" style="3"/>
    <col min="8450" max="8450" width="9.109375" style="3" customWidth="1"/>
    <col min="8451" max="8451" width="23.5546875" style="3" customWidth="1"/>
    <col min="8452" max="8452" width="11.21875" style="3" customWidth="1"/>
    <col min="8453" max="8453" width="11.77734375" style="3" customWidth="1"/>
    <col min="8454" max="8454" width="11.21875" style="3" customWidth="1"/>
    <col min="8455" max="8463" width="9.109375" style="3" customWidth="1"/>
    <col min="8464" max="8464" width="10.77734375" style="3" customWidth="1"/>
    <col min="8465" max="8465" width="12.88671875" style="3" customWidth="1"/>
    <col min="8466" max="8466" width="10.5546875" style="3" customWidth="1"/>
    <col min="8467" max="8705" width="9.109375" style="3"/>
    <col min="8706" max="8706" width="9.109375" style="3" customWidth="1"/>
    <col min="8707" max="8707" width="23.5546875" style="3" customWidth="1"/>
    <col min="8708" max="8708" width="11.21875" style="3" customWidth="1"/>
    <col min="8709" max="8709" width="11.77734375" style="3" customWidth="1"/>
    <col min="8710" max="8710" width="11.21875" style="3" customWidth="1"/>
    <col min="8711" max="8719" width="9.109375" style="3" customWidth="1"/>
    <col min="8720" max="8720" width="10.77734375" style="3" customWidth="1"/>
    <col min="8721" max="8721" width="12.88671875" style="3" customWidth="1"/>
    <col min="8722" max="8722" width="10.5546875" style="3" customWidth="1"/>
    <col min="8723" max="8961" width="9.109375" style="3"/>
    <col min="8962" max="8962" width="9.109375" style="3" customWidth="1"/>
    <col min="8963" max="8963" width="23.5546875" style="3" customWidth="1"/>
    <col min="8964" max="8964" width="11.21875" style="3" customWidth="1"/>
    <col min="8965" max="8965" width="11.77734375" style="3" customWidth="1"/>
    <col min="8966" max="8966" width="11.21875" style="3" customWidth="1"/>
    <col min="8967" max="8975" width="9.109375" style="3" customWidth="1"/>
    <col min="8976" max="8976" width="10.77734375" style="3" customWidth="1"/>
    <col min="8977" max="8977" width="12.88671875" style="3" customWidth="1"/>
    <col min="8978" max="8978" width="10.5546875" style="3" customWidth="1"/>
    <col min="8979" max="9217" width="9.109375" style="3"/>
    <col min="9218" max="9218" width="9.109375" style="3" customWidth="1"/>
    <col min="9219" max="9219" width="23.5546875" style="3" customWidth="1"/>
    <col min="9220" max="9220" width="11.21875" style="3" customWidth="1"/>
    <col min="9221" max="9221" width="11.77734375" style="3" customWidth="1"/>
    <col min="9222" max="9222" width="11.21875" style="3" customWidth="1"/>
    <col min="9223" max="9231" width="9.109375" style="3" customWidth="1"/>
    <col min="9232" max="9232" width="10.77734375" style="3" customWidth="1"/>
    <col min="9233" max="9233" width="12.88671875" style="3" customWidth="1"/>
    <col min="9234" max="9234" width="10.5546875" style="3" customWidth="1"/>
    <col min="9235" max="9473" width="9.109375" style="3"/>
    <col min="9474" max="9474" width="9.109375" style="3" customWidth="1"/>
    <col min="9475" max="9475" width="23.5546875" style="3" customWidth="1"/>
    <col min="9476" max="9476" width="11.21875" style="3" customWidth="1"/>
    <col min="9477" max="9477" width="11.77734375" style="3" customWidth="1"/>
    <col min="9478" max="9478" width="11.21875" style="3" customWidth="1"/>
    <col min="9479" max="9487" width="9.109375" style="3" customWidth="1"/>
    <col min="9488" max="9488" width="10.77734375" style="3" customWidth="1"/>
    <col min="9489" max="9489" width="12.88671875" style="3" customWidth="1"/>
    <col min="9490" max="9490" width="10.5546875" style="3" customWidth="1"/>
    <col min="9491" max="9729" width="9.109375" style="3"/>
    <col min="9730" max="9730" width="9.109375" style="3" customWidth="1"/>
    <col min="9731" max="9731" width="23.5546875" style="3" customWidth="1"/>
    <col min="9732" max="9732" width="11.21875" style="3" customWidth="1"/>
    <col min="9733" max="9733" width="11.77734375" style="3" customWidth="1"/>
    <col min="9734" max="9734" width="11.21875" style="3" customWidth="1"/>
    <col min="9735" max="9743" width="9.109375" style="3" customWidth="1"/>
    <col min="9744" max="9744" width="10.77734375" style="3" customWidth="1"/>
    <col min="9745" max="9745" width="12.88671875" style="3" customWidth="1"/>
    <col min="9746" max="9746" width="10.5546875" style="3" customWidth="1"/>
    <col min="9747" max="9985" width="9.109375" style="3"/>
    <col min="9986" max="9986" width="9.109375" style="3" customWidth="1"/>
    <col min="9987" max="9987" width="23.5546875" style="3" customWidth="1"/>
    <col min="9988" max="9988" width="11.21875" style="3" customWidth="1"/>
    <col min="9989" max="9989" width="11.77734375" style="3" customWidth="1"/>
    <col min="9990" max="9990" width="11.21875" style="3" customWidth="1"/>
    <col min="9991" max="9999" width="9.109375" style="3" customWidth="1"/>
    <col min="10000" max="10000" width="10.77734375" style="3" customWidth="1"/>
    <col min="10001" max="10001" width="12.88671875" style="3" customWidth="1"/>
    <col min="10002" max="10002" width="10.5546875" style="3" customWidth="1"/>
    <col min="10003" max="10241" width="9.109375" style="3"/>
    <col min="10242" max="10242" width="9.109375" style="3" customWidth="1"/>
    <col min="10243" max="10243" width="23.5546875" style="3" customWidth="1"/>
    <col min="10244" max="10244" width="11.21875" style="3" customWidth="1"/>
    <col min="10245" max="10245" width="11.77734375" style="3" customWidth="1"/>
    <col min="10246" max="10246" width="11.21875" style="3" customWidth="1"/>
    <col min="10247" max="10255" width="9.109375" style="3" customWidth="1"/>
    <col min="10256" max="10256" width="10.77734375" style="3" customWidth="1"/>
    <col min="10257" max="10257" width="12.88671875" style="3" customWidth="1"/>
    <col min="10258" max="10258" width="10.5546875" style="3" customWidth="1"/>
    <col min="10259" max="10497" width="9.109375" style="3"/>
    <col min="10498" max="10498" width="9.109375" style="3" customWidth="1"/>
    <col min="10499" max="10499" width="23.5546875" style="3" customWidth="1"/>
    <col min="10500" max="10500" width="11.21875" style="3" customWidth="1"/>
    <col min="10501" max="10501" width="11.77734375" style="3" customWidth="1"/>
    <col min="10502" max="10502" width="11.21875" style="3" customWidth="1"/>
    <col min="10503" max="10511" width="9.109375" style="3" customWidth="1"/>
    <col min="10512" max="10512" width="10.77734375" style="3" customWidth="1"/>
    <col min="10513" max="10513" width="12.88671875" style="3" customWidth="1"/>
    <col min="10514" max="10514" width="10.5546875" style="3" customWidth="1"/>
    <col min="10515" max="10753" width="9.109375" style="3"/>
    <col min="10754" max="10754" width="9.109375" style="3" customWidth="1"/>
    <col min="10755" max="10755" width="23.5546875" style="3" customWidth="1"/>
    <col min="10756" max="10756" width="11.21875" style="3" customWidth="1"/>
    <col min="10757" max="10757" width="11.77734375" style="3" customWidth="1"/>
    <col min="10758" max="10758" width="11.21875" style="3" customWidth="1"/>
    <col min="10759" max="10767" width="9.109375" style="3" customWidth="1"/>
    <col min="10768" max="10768" width="10.77734375" style="3" customWidth="1"/>
    <col min="10769" max="10769" width="12.88671875" style="3" customWidth="1"/>
    <col min="10770" max="10770" width="10.5546875" style="3" customWidth="1"/>
    <col min="10771" max="11009" width="9.109375" style="3"/>
    <col min="11010" max="11010" width="9.109375" style="3" customWidth="1"/>
    <col min="11011" max="11011" width="23.5546875" style="3" customWidth="1"/>
    <col min="11012" max="11012" width="11.21875" style="3" customWidth="1"/>
    <col min="11013" max="11013" width="11.77734375" style="3" customWidth="1"/>
    <col min="11014" max="11014" width="11.21875" style="3" customWidth="1"/>
    <col min="11015" max="11023" width="9.109375" style="3" customWidth="1"/>
    <col min="11024" max="11024" width="10.77734375" style="3" customWidth="1"/>
    <col min="11025" max="11025" width="12.88671875" style="3" customWidth="1"/>
    <col min="11026" max="11026" width="10.5546875" style="3" customWidth="1"/>
    <col min="11027" max="11265" width="9.109375" style="3"/>
    <col min="11266" max="11266" width="9.109375" style="3" customWidth="1"/>
    <col min="11267" max="11267" width="23.5546875" style="3" customWidth="1"/>
    <col min="11268" max="11268" width="11.21875" style="3" customWidth="1"/>
    <col min="11269" max="11269" width="11.77734375" style="3" customWidth="1"/>
    <col min="11270" max="11270" width="11.21875" style="3" customWidth="1"/>
    <col min="11271" max="11279" width="9.109375" style="3" customWidth="1"/>
    <col min="11280" max="11280" width="10.77734375" style="3" customWidth="1"/>
    <col min="11281" max="11281" width="12.88671875" style="3" customWidth="1"/>
    <col min="11282" max="11282" width="10.5546875" style="3" customWidth="1"/>
    <col min="11283" max="11521" width="9.109375" style="3"/>
    <col min="11522" max="11522" width="9.109375" style="3" customWidth="1"/>
    <col min="11523" max="11523" width="23.5546875" style="3" customWidth="1"/>
    <col min="11524" max="11524" width="11.21875" style="3" customWidth="1"/>
    <col min="11525" max="11525" width="11.77734375" style="3" customWidth="1"/>
    <col min="11526" max="11526" width="11.21875" style="3" customWidth="1"/>
    <col min="11527" max="11535" width="9.109375" style="3" customWidth="1"/>
    <col min="11536" max="11536" width="10.77734375" style="3" customWidth="1"/>
    <col min="11537" max="11537" width="12.88671875" style="3" customWidth="1"/>
    <col min="11538" max="11538" width="10.5546875" style="3" customWidth="1"/>
    <col min="11539" max="11777" width="9.109375" style="3"/>
    <col min="11778" max="11778" width="9.109375" style="3" customWidth="1"/>
    <col min="11779" max="11779" width="23.5546875" style="3" customWidth="1"/>
    <col min="11780" max="11780" width="11.21875" style="3" customWidth="1"/>
    <col min="11781" max="11781" width="11.77734375" style="3" customWidth="1"/>
    <col min="11782" max="11782" width="11.21875" style="3" customWidth="1"/>
    <col min="11783" max="11791" width="9.109375" style="3" customWidth="1"/>
    <col min="11792" max="11792" width="10.77734375" style="3" customWidth="1"/>
    <col min="11793" max="11793" width="12.88671875" style="3" customWidth="1"/>
    <col min="11794" max="11794" width="10.5546875" style="3" customWidth="1"/>
    <col min="11795" max="12033" width="9.109375" style="3"/>
    <col min="12034" max="12034" width="9.109375" style="3" customWidth="1"/>
    <col min="12035" max="12035" width="23.5546875" style="3" customWidth="1"/>
    <col min="12036" max="12036" width="11.21875" style="3" customWidth="1"/>
    <col min="12037" max="12037" width="11.77734375" style="3" customWidth="1"/>
    <col min="12038" max="12038" width="11.21875" style="3" customWidth="1"/>
    <col min="12039" max="12047" width="9.109375" style="3" customWidth="1"/>
    <col min="12048" max="12048" width="10.77734375" style="3" customWidth="1"/>
    <col min="12049" max="12049" width="12.88671875" style="3" customWidth="1"/>
    <col min="12050" max="12050" width="10.5546875" style="3" customWidth="1"/>
    <col min="12051" max="12289" width="9.109375" style="3"/>
    <col min="12290" max="12290" width="9.109375" style="3" customWidth="1"/>
    <col min="12291" max="12291" width="23.5546875" style="3" customWidth="1"/>
    <col min="12292" max="12292" width="11.21875" style="3" customWidth="1"/>
    <col min="12293" max="12293" width="11.77734375" style="3" customWidth="1"/>
    <col min="12294" max="12294" width="11.21875" style="3" customWidth="1"/>
    <col min="12295" max="12303" width="9.109375" style="3" customWidth="1"/>
    <col min="12304" max="12304" width="10.77734375" style="3" customWidth="1"/>
    <col min="12305" max="12305" width="12.88671875" style="3" customWidth="1"/>
    <col min="12306" max="12306" width="10.5546875" style="3" customWidth="1"/>
    <col min="12307" max="12545" width="9.109375" style="3"/>
    <col min="12546" max="12546" width="9.109375" style="3" customWidth="1"/>
    <col min="12547" max="12547" width="23.5546875" style="3" customWidth="1"/>
    <col min="12548" max="12548" width="11.21875" style="3" customWidth="1"/>
    <col min="12549" max="12549" width="11.77734375" style="3" customWidth="1"/>
    <col min="12550" max="12550" width="11.21875" style="3" customWidth="1"/>
    <col min="12551" max="12559" width="9.109375" style="3" customWidth="1"/>
    <col min="12560" max="12560" width="10.77734375" style="3" customWidth="1"/>
    <col min="12561" max="12561" width="12.88671875" style="3" customWidth="1"/>
    <col min="12562" max="12562" width="10.5546875" style="3" customWidth="1"/>
    <col min="12563" max="12801" width="9.109375" style="3"/>
    <col min="12802" max="12802" width="9.109375" style="3" customWidth="1"/>
    <col min="12803" max="12803" width="23.5546875" style="3" customWidth="1"/>
    <col min="12804" max="12804" width="11.21875" style="3" customWidth="1"/>
    <col min="12805" max="12805" width="11.77734375" style="3" customWidth="1"/>
    <col min="12806" max="12806" width="11.21875" style="3" customWidth="1"/>
    <col min="12807" max="12815" width="9.109375" style="3" customWidth="1"/>
    <col min="12816" max="12816" width="10.77734375" style="3" customWidth="1"/>
    <col min="12817" max="12817" width="12.88671875" style="3" customWidth="1"/>
    <col min="12818" max="12818" width="10.5546875" style="3" customWidth="1"/>
    <col min="12819" max="13057" width="9.109375" style="3"/>
    <col min="13058" max="13058" width="9.109375" style="3" customWidth="1"/>
    <col min="13059" max="13059" width="23.5546875" style="3" customWidth="1"/>
    <col min="13060" max="13060" width="11.21875" style="3" customWidth="1"/>
    <col min="13061" max="13061" width="11.77734375" style="3" customWidth="1"/>
    <col min="13062" max="13062" width="11.21875" style="3" customWidth="1"/>
    <col min="13063" max="13071" width="9.109375" style="3" customWidth="1"/>
    <col min="13072" max="13072" width="10.77734375" style="3" customWidth="1"/>
    <col min="13073" max="13073" width="12.88671875" style="3" customWidth="1"/>
    <col min="13074" max="13074" width="10.5546875" style="3" customWidth="1"/>
    <col min="13075" max="13313" width="9.109375" style="3"/>
    <col min="13314" max="13314" width="9.109375" style="3" customWidth="1"/>
    <col min="13315" max="13315" width="23.5546875" style="3" customWidth="1"/>
    <col min="13316" max="13316" width="11.21875" style="3" customWidth="1"/>
    <col min="13317" max="13317" width="11.77734375" style="3" customWidth="1"/>
    <col min="13318" max="13318" width="11.21875" style="3" customWidth="1"/>
    <col min="13319" max="13327" width="9.109375" style="3" customWidth="1"/>
    <col min="13328" max="13328" width="10.77734375" style="3" customWidth="1"/>
    <col min="13329" max="13329" width="12.88671875" style="3" customWidth="1"/>
    <col min="13330" max="13330" width="10.5546875" style="3" customWidth="1"/>
    <col min="13331" max="13569" width="9.109375" style="3"/>
    <col min="13570" max="13570" width="9.109375" style="3" customWidth="1"/>
    <col min="13571" max="13571" width="23.5546875" style="3" customWidth="1"/>
    <col min="13572" max="13572" width="11.21875" style="3" customWidth="1"/>
    <col min="13573" max="13573" width="11.77734375" style="3" customWidth="1"/>
    <col min="13574" max="13574" width="11.21875" style="3" customWidth="1"/>
    <col min="13575" max="13583" width="9.109375" style="3" customWidth="1"/>
    <col min="13584" max="13584" width="10.77734375" style="3" customWidth="1"/>
    <col min="13585" max="13585" width="12.88671875" style="3" customWidth="1"/>
    <col min="13586" max="13586" width="10.5546875" style="3" customWidth="1"/>
    <col min="13587" max="13825" width="9.109375" style="3"/>
    <col min="13826" max="13826" width="9.109375" style="3" customWidth="1"/>
    <col min="13827" max="13827" width="23.5546875" style="3" customWidth="1"/>
    <col min="13828" max="13828" width="11.21875" style="3" customWidth="1"/>
    <col min="13829" max="13829" width="11.77734375" style="3" customWidth="1"/>
    <col min="13830" max="13830" width="11.21875" style="3" customWidth="1"/>
    <col min="13831" max="13839" width="9.109375" style="3" customWidth="1"/>
    <col min="13840" max="13840" width="10.77734375" style="3" customWidth="1"/>
    <col min="13841" max="13841" width="12.88671875" style="3" customWidth="1"/>
    <col min="13842" max="13842" width="10.5546875" style="3" customWidth="1"/>
    <col min="13843" max="14081" width="9.109375" style="3"/>
    <col min="14082" max="14082" width="9.109375" style="3" customWidth="1"/>
    <col min="14083" max="14083" width="23.5546875" style="3" customWidth="1"/>
    <col min="14084" max="14084" width="11.21875" style="3" customWidth="1"/>
    <col min="14085" max="14085" width="11.77734375" style="3" customWidth="1"/>
    <col min="14086" max="14086" width="11.21875" style="3" customWidth="1"/>
    <col min="14087" max="14095" width="9.109375" style="3" customWidth="1"/>
    <col min="14096" max="14096" width="10.77734375" style="3" customWidth="1"/>
    <col min="14097" max="14097" width="12.88671875" style="3" customWidth="1"/>
    <col min="14098" max="14098" width="10.5546875" style="3" customWidth="1"/>
    <col min="14099" max="14337" width="9.109375" style="3"/>
    <col min="14338" max="14338" width="9.109375" style="3" customWidth="1"/>
    <col min="14339" max="14339" width="23.5546875" style="3" customWidth="1"/>
    <col min="14340" max="14340" width="11.21875" style="3" customWidth="1"/>
    <col min="14341" max="14341" width="11.77734375" style="3" customWidth="1"/>
    <col min="14342" max="14342" width="11.21875" style="3" customWidth="1"/>
    <col min="14343" max="14351" width="9.109375" style="3" customWidth="1"/>
    <col min="14352" max="14352" width="10.77734375" style="3" customWidth="1"/>
    <col min="14353" max="14353" width="12.88671875" style="3" customWidth="1"/>
    <col min="14354" max="14354" width="10.5546875" style="3" customWidth="1"/>
    <col min="14355" max="14593" width="9.109375" style="3"/>
    <col min="14594" max="14594" width="9.109375" style="3" customWidth="1"/>
    <col min="14595" max="14595" width="23.5546875" style="3" customWidth="1"/>
    <col min="14596" max="14596" width="11.21875" style="3" customWidth="1"/>
    <col min="14597" max="14597" width="11.77734375" style="3" customWidth="1"/>
    <col min="14598" max="14598" width="11.21875" style="3" customWidth="1"/>
    <col min="14599" max="14607" width="9.109375" style="3" customWidth="1"/>
    <col min="14608" max="14608" width="10.77734375" style="3" customWidth="1"/>
    <col min="14609" max="14609" width="12.88671875" style="3" customWidth="1"/>
    <col min="14610" max="14610" width="10.5546875" style="3" customWidth="1"/>
    <col min="14611" max="14849" width="9.109375" style="3"/>
    <col min="14850" max="14850" width="9.109375" style="3" customWidth="1"/>
    <col min="14851" max="14851" width="23.5546875" style="3" customWidth="1"/>
    <col min="14852" max="14852" width="11.21875" style="3" customWidth="1"/>
    <col min="14853" max="14853" width="11.77734375" style="3" customWidth="1"/>
    <col min="14854" max="14854" width="11.21875" style="3" customWidth="1"/>
    <col min="14855" max="14863" width="9.109375" style="3" customWidth="1"/>
    <col min="14864" max="14864" width="10.77734375" style="3" customWidth="1"/>
    <col min="14865" max="14865" width="12.88671875" style="3" customWidth="1"/>
    <col min="14866" max="14866" width="10.5546875" style="3" customWidth="1"/>
    <col min="14867" max="15105" width="9.109375" style="3"/>
    <col min="15106" max="15106" width="9.109375" style="3" customWidth="1"/>
    <col min="15107" max="15107" width="23.5546875" style="3" customWidth="1"/>
    <col min="15108" max="15108" width="11.21875" style="3" customWidth="1"/>
    <col min="15109" max="15109" width="11.77734375" style="3" customWidth="1"/>
    <col min="15110" max="15110" width="11.21875" style="3" customWidth="1"/>
    <col min="15111" max="15119" width="9.109375" style="3" customWidth="1"/>
    <col min="15120" max="15120" width="10.77734375" style="3" customWidth="1"/>
    <col min="15121" max="15121" width="12.88671875" style="3" customWidth="1"/>
    <col min="15122" max="15122" width="10.5546875" style="3" customWidth="1"/>
    <col min="15123" max="15361" width="9.109375" style="3"/>
    <col min="15362" max="15362" width="9.109375" style="3" customWidth="1"/>
    <col min="15363" max="15363" width="23.5546875" style="3" customWidth="1"/>
    <col min="15364" max="15364" width="11.21875" style="3" customWidth="1"/>
    <col min="15365" max="15365" width="11.77734375" style="3" customWidth="1"/>
    <col min="15366" max="15366" width="11.21875" style="3" customWidth="1"/>
    <col min="15367" max="15375" width="9.109375" style="3" customWidth="1"/>
    <col min="15376" max="15376" width="10.77734375" style="3" customWidth="1"/>
    <col min="15377" max="15377" width="12.88671875" style="3" customWidth="1"/>
    <col min="15378" max="15378" width="10.5546875" style="3" customWidth="1"/>
    <col min="15379" max="15617" width="9.109375" style="3"/>
    <col min="15618" max="15618" width="9.109375" style="3" customWidth="1"/>
    <col min="15619" max="15619" width="23.5546875" style="3" customWidth="1"/>
    <col min="15620" max="15620" width="11.21875" style="3" customWidth="1"/>
    <col min="15621" max="15621" width="11.77734375" style="3" customWidth="1"/>
    <col min="15622" max="15622" width="11.21875" style="3" customWidth="1"/>
    <col min="15623" max="15631" width="9.109375" style="3" customWidth="1"/>
    <col min="15632" max="15632" width="10.77734375" style="3" customWidth="1"/>
    <col min="15633" max="15633" width="12.88671875" style="3" customWidth="1"/>
    <col min="15634" max="15634" width="10.5546875" style="3" customWidth="1"/>
    <col min="15635" max="15873" width="9.109375" style="3"/>
    <col min="15874" max="15874" width="9.109375" style="3" customWidth="1"/>
    <col min="15875" max="15875" width="23.5546875" style="3" customWidth="1"/>
    <col min="15876" max="15876" width="11.21875" style="3" customWidth="1"/>
    <col min="15877" max="15877" width="11.77734375" style="3" customWidth="1"/>
    <col min="15878" max="15878" width="11.21875" style="3" customWidth="1"/>
    <col min="15879" max="15887" width="9.109375" style="3" customWidth="1"/>
    <col min="15888" max="15888" width="10.77734375" style="3" customWidth="1"/>
    <col min="15889" max="15889" width="12.88671875" style="3" customWidth="1"/>
    <col min="15890" max="15890" width="10.5546875" style="3" customWidth="1"/>
    <col min="15891" max="16129" width="9.109375" style="3"/>
    <col min="16130" max="16130" width="9.109375" style="3" customWidth="1"/>
    <col min="16131" max="16131" width="23.5546875" style="3" customWidth="1"/>
    <col min="16132" max="16132" width="11.21875" style="3" customWidth="1"/>
    <col min="16133" max="16133" width="11.77734375" style="3" customWidth="1"/>
    <col min="16134" max="16134" width="11.21875" style="3" customWidth="1"/>
    <col min="16135" max="16143" width="9.109375" style="3" customWidth="1"/>
    <col min="16144" max="16144" width="10.77734375" style="3" customWidth="1"/>
    <col min="16145" max="16145" width="12.88671875" style="3" customWidth="1"/>
    <col min="16146" max="16146" width="10.5546875" style="3" customWidth="1"/>
    <col min="16147" max="16384" width="9.109375" style="3"/>
  </cols>
  <sheetData>
    <row r="1" spans="1:36" s="575" customFormat="1" ht="26.25" customHeight="1" x14ac:dyDescent="0.25">
      <c r="G1" s="576"/>
    </row>
    <row r="2" spans="1:36" ht="50.1" customHeight="1" x14ac:dyDescent="0.25">
      <c r="A2" s="573"/>
      <c r="B2" s="1374" t="s">
        <v>722</v>
      </c>
      <c r="C2" s="1374"/>
      <c r="D2" s="1374"/>
      <c r="E2" s="1374"/>
      <c r="F2" s="1374"/>
      <c r="G2" s="1374"/>
      <c r="H2" s="1374"/>
      <c r="I2" s="1374"/>
      <c r="J2" s="573"/>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7"/>
    </row>
    <row r="3" spans="1:36" ht="18" x14ac:dyDescent="0.35">
      <c r="A3" s="507" t="s">
        <v>304</v>
      </c>
      <c r="B3" s="467" t="s">
        <v>69</v>
      </c>
      <c r="C3" s="7"/>
      <c r="D3" s="7"/>
      <c r="E3" s="7"/>
      <c r="F3" s="7"/>
      <c r="G3" s="7"/>
      <c r="H3" s="7"/>
      <c r="I3" s="7"/>
      <c r="J3" s="7"/>
      <c r="K3" s="7"/>
      <c r="L3" s="7"/>
      <c r="M3" s="7"/>
      <c r="N3" s="7"/>
      <c r="O3" s="7"/>
      <c r="P3" s="7"/>
      <c r="Q3" s="7"/>
      <c r="R3" s="7"/>
      <c r="S3" s="7"/>
      <c r="T3" s="7"/>
      <c r="U3" s="7"/>
      <c r="V3" s="7"/>
      <c r="W3" s="7"/>
      <c r="X3" s="7"/>
      <c r="Y3" s="7"/>
      <c r="Z3" s="7"/>
      <c r="AA3" s="7"/>
      <c r="AB3" s="7"/>
      <c r="AC3" s="7"/>
      <c r="AD3" s="7"/>
      <c r="AE3" s="7"/>
    </row>
    <row r="4" spans="1:36" hidden="1" outlineLevel="1" x14ac:dyDescent="0.25">
      <c r="A4" s="573"/>
      <c r="B4" s="573"/>
      <c r="C4" s="573"/>
      <c r="D4" s="573"/>
      <c r="E4" s="573"/>
      <c r="F4" s="573"/>
      <c r="G4" s="573"/>
      <c r="H4" s="573"/>
      <c r="I4" s="573"/>
      <c r="J4" s="2"/>
      <c r="K4" s="2"/>
      <c r="L4" s="2"/>
      <c r="M4" s="2"/>
      <c r="N4" s="2"/>
      <c r="O4" s="2"/>
      <c r="P4" s="2"/>
      <c r="Q4" s="2"/>
      <c r="R4" s="2"/>
      <c r="S4" s="2"/>
      <c r="T4" s="2"/>
      <c r="U4" s="2"/>
      <c r="V4" s="2"/>
      <c r="W4" s="2"/>
      <c r="X4" s="2"/>
      <c r="Y4" s="2"/>
      <c r="Z4" s="2"/>
      <c r="AA4" s="2"/>
      <c r="AB4" s="2"/>
      <c r="AC4" s="2"/>
      <c r="AD4" s="2"/>
      <c r="AE4" s="2"/>
    </row>
    <row r="5" spans="1:36" hidden="1" outlineLevel="1" x14ac:dyDescent="0.25">
      <c r="A5" s="573"/>
      <c r="B5" s="573" t="s">
        <v>61</v>
      </c>
      <c r="C5" s="47">
        <f>E31</f>
        <v>126000</v>
      </c>
      <c r="D5" s="573" t="s">
        <v>70</v>
      </c>
      <c r="E5" s="254" t="s">
        <v>636</v>
      </c>
      <c r="F5" s="573"/>
      <c r="G5" s="573"/>
      <c r="H5" s="573"/>
      <c r="I5" s="573"/>
      <c r="J5" s="2"/>
      <c r="K5" s="2"/>
      <c r="L5" s="2"/>
      <c r="M5" s="2"/>
      <c r="N5" s="2"/>
      <c r="O5" s="2"/>
      <c r="P5" s="2"/>
      <c r="Q5" s="2"/>
      <c r="R5" s="2"/>
      <c r="S5" s="2"/>
      <c r="T5" s="2"/>
      <c r="U5" s="2"/>
      <c r="V5" s="2"/>
      <c r="W5" s="2"/>
      <c r="X5" s="2"/>
      <c r="Y5" s="2"/>
      <c r="Z5" s="2"/>
      <c r="AA5" s="2"/>
      <c r="AB5" s="2"/>
      <c r="AC5" s="2"/>
      <c r="AD5" s="2"/>
      <c r="AE5" s="2"/>
    </row>
    <row r="6" spans="1:36" ht="15.6" hidden="1" outlineLevel="1" x14ac:dyDescent="0.3">
      <c r="A6" s="573"/>
      <c r="B6" s="573" t="s">
        <v>71</v>
      </c>
      <c r="C6" s="573">
        <v>0.06</v>
      </c>
      <c r="D6" s="48"/>
      <c r="E6" s="573"/>
      <c r="F6" s="573"/>
      <c r="G6" s="573"/>
      <c r="H6" s="573"/>
      <c r="I6" s="573"/>
      <c r="J6" s="2"/>
      <c r="K6" s="2"/>
      <c r="L6" s="2"/>
      <c r="M6" s="2"/>
      <c r="N6" s="2"/>
      <c r="O6" s="2"/>
      <c r="P6" s="2"/>
      <c r="Q6" s="2"/>
      <c r="R6" s="2"/>
      <c r="S6" s="2"/>
      <c r="T6" s="2"/>
      <c r="U6" s="2"/>
      <c r="V6" s="2"/>
      <c r="W6" s="2"/>
      <c r="X6" s="2"/>
      <c r="Y6" s="2"/>
      <c r="Z6" s="2"/>
      <c r="AA6" s="2"/>
      <c r="AB6" s="2"/>
      <c r="AC6" s="2"/>
      <c r="AD6" s="2"/>
      <c r="AE6" s="2"/>
    </row>
    <row r="7" spans="1:36" ht="14.4" hidden="1" outlineLevel="1" x14ac:dyDescent="0.3">
      <c r="A7" s="573"/>
      <c r="B7" s="573" t="s">
        <v>72</v>
      </c>
      <c r="C7" s="573">
        <v>15</v>
      </c>
      <c r="D7" s="573" t="s">
        <v>73</v>
      </c>
      <c r="E7" s="8" t="s">
        <v>74</v>
      </c>
      <c r="F7" s="573"/>
      <c r="G7" s="573"/>
      <c r="H7" s="573"/>
      <c r="I7" s="573"/>
      <c r="J7" s="2"/>
      <c r="K7" s="2"/>
      <c r="L7" s="2"/>
      <c r="M7" s="2"/>
      <c r="N7" s="2"/>
      <c r="O7" s="2"/>
      <c r="P7" s="2"/>
      <c r="Q7" s="2"/>
      <c r="R7" s="2"/>
      <c r="S7" s="2"/>
      <c r="T7" s="2"/>
      <c r="U7" s="2"/>
      <c r="V7" s="2"/>
      <c r="W7" s="2"/>
      <c r="X7" s="2"/>
      <c r="Y7" s="2"/>
      <c r="Z7" s="2"/>
      <c r="AA7" s="2"/>
      <c r="AB7" s="2"/>
      <c r="AC7" s="2"/>
      <c r="AD7" s="2"/>
      <c r="AE7" s="2"/>
    </row>
    <row r="8" spans="1:36" hidden="1" outlineLevel="1" x14ac:dyDescent="0.25">
      <c r="A8" s="573"/>
      <c r="B8" s="573" t="s">
        <v>75</v>
      </c>
      <c r="C8" s="47">
        <f>H37</f>
        <v>560340</v>
      </c>
      <c r="D8" s="573" t="s">
        <v>76</v>
      </c>
      <c r="E8" s="573"/>
      <c r="F8" s="573"/>
      <c r="G8" s="573"/>
      <c r="H8" s="573"/>
      <c r="I8" s="573"/>
      <c r="J8" s="2"/>
      <c r="K8" s="2"/>
      <c r="L8" s="2"/>
      <c r="M8" s="2"/>
      <c r="N8" s="2"/>
      <c r="O8" s="2"/>
      <c r="P8" s="2"/>
      <c r="Q8" s="2"/>
      <c r="R8" s="2"/>
      <c r="S8" s="2"/>
      <c r="T8" s="2"/>
      <c r="U8" s="2"/>
      <c r="V8" s="2"/>
      <c r="W8" s="2"/>
      <c r="X8" s="2"/>
      <c r="Y8" s="2"/>
      <c r="Z8" s="2"/>
      <c r="AA8" s="2"/>
      <c r="AB8" s="2"/>
      <c r="AC8" s="2"/>
      <c r="AD8" s="2"/>
      <c r="AE8" s="2"/>
    </row>
    <row r="9" spans="1:36" hidden="1" outlineLevel="1" x14ac:dyDescent="0.25">
      <c r="A9" s="573"/>
      <c r="B9" s="573"/>
      <c r="C9" s="573"/>
      <c r="D9" s="573"/>
      <c r="E9" s="573"/>
      <c r="F9" s="573"/>
      <c r="G9" s="573"/>
      <c r="H9" s="573"/>
      <c r="I9" s="573"/>
      <c r="J9" s="2"/>
      <c r="K9" s="2"/>
      <c r="L9" s="2"/>
      <c r="M9" s="2"/>
      <c r="N9" s="2"/>
      <c r="O9" s="2"/>
      <c r="P9" s="2"/>
      <c r="Q9" s="2"/>
      <c r="R9" s="2"/>
      <c r="S9" s="2"/>
      <c r="T9" s="2"/>
      <c r="U9" s="2"/>
      <c r="V9" s="2"/>
      <c r="W9" s="2"/>
      <c r="X9" s="2"/>
      <c r="Y9" s="2"/>
      <c r="Z9" s="2"/>
      <c r="AA9" s="2"/>
      <c r="AB9" s="2"/>
      <c r="AC9" s="2"/>
      <c r="AD9" s="2"/>
      <c r="AE9" s="2"/>
    </row>
    <row r="10" spans="1:36" hidden="1" outlineLevel="1" x14ac:dyDescent="0.25">
      <c r="A10" s="573"/>
      <c r="B10" s="573" t="s">
        <v>77</v>
      </c>
      <c r="C10" s="47">
        <f>(C5*(1-POWER(1+C6,-C7)))/C6-C8</f>
        <v>663403.37245536526</v>
      </c>
      <c r="D10" s="573" t="s">
        <v>76</v>
      </c>
      <c r="E10" s="573"/>
      <c r="F10" s="573"/>
      <c r="G10" s="573"/>
      <c r="H10" s="573"/>
      <c r="I10" s="573"/>
      <c r="J10" s="2"/>
      <c r="K10" s="2"/>
      <c r="L10" s="2"/>
      <c r="M10" s="2"/>
      <c r="N10" s="2"/>
      <c r="O10" s="2"/>
      <c r="P10" s="2"/>
      <c r="Q10" s="2"/>
      <c r="R10" s="2"/>
      <c r="S10" s="2"/>
      <c r="T10" s="2"/>
      <c r="U10" s="2"/>
      <c r="V10" s="2"/>
      <c r="W10" s="2"/>
      <c r="X10" s="2"/>
      <c r="Y10" s="2"/>
      <c r="Z10" s="2"/>
      <c r="AA10" s="2"/>
      <c r="AB10" s="2"/>
      <c r="AC10" s="2"/>
      <c r="AD10" s="2"/>
      <c r="AE10" s="2"/>
    </row>
    <row r="11" spans="1:36" hidden="1" outlineLevel="1" x14ac:dyDescent="0.25">
      <c r="A11" s="573"/>
      <c r="B11" s="573"/>
      <c r="C11" s="573"/>
      <c r="D11" s="573"/>
      <c r="E11" s="573"/>
      <c r="F11" s="573"/>
      <c r="G11" s="573"/>
      <c r="H11" s="573"/>
      <c r="I11" s="573"/>
      <c r="J11" s="2"/>
      <c r="K11" s="2"/>
      <c r="L11" s="2"/>
      <c r="M11" s="2"/>
      <c r="N11" s="2"/>
      <c r="O11" s="2"/>
      <c r="P11" s="2"/>
      <c r="Q11" s="2"/>
      <c r="R11" s="2"/>
      <c r="S11" s="2"/>
      <c r="T11" s="2"/>
      <c r="U11" s="2"/>
      <c r="V11" s="2"/>
      <c r="W11" s="2"/>
      <c r="X11" s="2"/>
      <c r="Y11" s="2"/>
      <c r="Z11" s="2"/>
      <c r="AA11" s="2"/>
      <c r="AB11" s="2"/>
      <c r="AC11" s="2"/>
      <c r="AD11" s="2"/>
      <c r="AE11" s="2"/>
    </row>
    <row r="12" spans="1:36" hidden="1" outlineLevel="1" x14ac:dyDescent="0.25">
      <c r="A12" s="573"/>
      <c r="B12" s="573" t="s">
        <v>78</v>
      </c>
      <c r="C12" s="49">
        <f>LN(1/(1-(C8*C6/C5)))/LN(1+C6)</f>
        <v>5.3266097116418907</v>
      </c>
      <c r="D12" s="573" t="s">
        <v>73</v>
      </c>
      <c r="E12" s="573"/>
      <c r="F12" s="573"/>
      <c r="G12" s="573"/>
      <c r="H12" s="573"/>
      <c r="I12" s="573"/>
      <c r="J12" s="2"/>
      <c r="K12" s="2"/>
      <c r="L12" s="2"/>
      <c r="M12" s="2"/>
      <c r="N12" s="2"/>
      <c r="O12" s="2"/>
      <c r="P12" s="2"/>
      <c r="Q12" s="2"/>
      <c r="R12" s="2"/>
      <c r="S12" s="2"/>
      <c r="T12" s="2"/>
      <c r="U12" s="2"/>
      <c r="V12" s="2"/>
      <c r="W12" s="2"/>
      <c r="X12" s="2"/>
      <c r="Y12" s="2"/>
      <c r="Z12" s="2"/>
      <c r="AA12" s="2"/>
      <c r="AB12" s="2"/>
      <c r="AC12" s="2"/>
      <c r="AD12" s="2"/>
      <c r="AE12" s="2"/>
    </row>
    <row r="13" spans="1:36" hidden="1" outlineLevel="1" x14ac:dyDescent="0.25">
      <c r="A13" s="573"/>
      <c r="B13" s="573"/>
      <c r="C13" s="573"/>
      <c r="D13" s="573"/>
      <c r="E13" s="573"/>
      <c r="F13" s="573"/>
      <c r="G13" s="573"/>
      <c r="H13" s="573"/>
      <c r="I13" s="573"/>
      <c r="J13" s="2"/>
      <c r="K13" s="2"/>
      <c r="L13" s="2"/>
      <c r="M13" s="2"/>
      <c r="N13" s="2"/>
      <c r="O13" s="2"/>
      <c r="P13" s="2"/>
      <c r="Q13" s="2"/>
      <c r="R13" s="2"/>
      <c r="S13" s="2"/>
      <c r="T13" s="2"/>
      <c r="U13" s="2"/>
      <c r="V13" s="2"/>
      <c r="W13" s="2"/>
      <c r="X13" s="2"/>
      <c r="Y13" s="2"/>
      <c r="Z13" s="2"/>
      <c r="AA13" s="2"/>
      <c r="AB13" s="2"/>
      <c r="AC13" s="2"/>
      <c r="AD13" s="2"/>
      <c r="AE13" s="2"/>
    </row>
    <row r="14" spans="1:36" hidden="1" outlineLevel="1" x14ac:dyDescent="0.25">
      <c r="A14" s="573"/>
      <c r="B14" s="573" t="s">
        <v>79</v>
      </c>
      <c r="C14" s="573">
        <v>0.05</v>
      </c>
      <c r="D14" s="573">
        <v>0.1</v>
      </c>
      <c r="E14" s="573">
        <v>0.15</v>
      </c>
      <c r="F14" s="573">
        <v>0.2</v>
      </c>
      <c r="G14" s="573">
        <v>0.23499999999999999</v>
      </c>
      <c r="H14" s="573">
        <v>0.28000000000000003</v>
      </c>
      <c r="I14" s="573">
        <v>0.35</v>
      </c>
      <c r="J14" s="2">
        <v>0.37</v>
      </c>
      <c r="K14" s="2">
        <v>0.45</v>
      </c>
      <c r="L14" s="2">
        <v>0.46300000000000002</v>
      </c>
      <c r="M14" s="2">
        <v>0.55000000000000004</v>
      </c>
      <c r="N14" s="2">
        <v>0.6</v>
      </c>
      <c r="O14" s="2">
        <v>0.65</v>
      </c>
      <c r="P14" s="2">
        <v>0.7</v>
      </c>
      <c r="Q14" s="2">
        <v>0.75</v>
      </c>
      <c r="R14" s="2">
        <v>0.8</v>
      </c>
      <c r="S14" s="2">
        <v>0.85</v>
      </c>
      <c r="T14" s="2">
        <v>0.9</v>
      </c>
      <c r="U14" s="2">
        <v>0.95</v>
      </c>
      <c r="V14" s="2">
        <v>1</v>
      </c>
      <c r="W14" s="2">
        <v>1.1000000000000001</v>
      </c>
      <c r="X14" s="2">
        <v>1.1499999999999999</v>
      </c>
      <c r="Y14" s="2">
        <v>1.2</v>
      </c>
      <c r="Z14" s="2">
        <v>1.25</v>
      </c>
      <c r="AA14" s="2">
        <v>1.3</v>
      </c>
      <c r="AB14" s="2">
        <v>1.35</v>
      </c>
      <c r="AC14" s="2">
        <v>1.4</v>
      </c>
      <c r="AD14" s="2">
        <v>1.45</v>
      </c>
      <c r="AE14" s="2">
        <v>1.5</v>
      </c>
    </row>
    <row r="15" spans="1:36" hidden="1" outlineLevel="1" x14ac:dyDescent="0.25">
      <c r="A15" s="573"/>
      <c r="B15" s="573" t="s">
        <v>80</v>
      </c>
      <c r="C15" s="573">
        <f>(C5*(1-POWER(1+C14,-C7)))/C14-C8</f>
        <v>747496.91281075473</v>
      </c>
      <c r="D15" s="573">
        <f>(C5*(1-POWER(1+D14,-C7)))/D14-C8</f>
        <v>398026.01779485412</v>
      </c>
      <c r="E15" s="573">
        <f>(C5*(1-POWER(1+E14,-C7)))/E14-C8</f>
        <v>176428.63242751732</v>
      </c>
      <c r="F15" s="573">
        <f>(C5*(1-POWER(1+F14,-C7)))/F14-C8</f>
        <v>28769.552943109069</v>
      </c>
      <c r="G15" s="573">
        <f>(C5*(1-POWER(1+G14,-C7)))/G14-C8</f>
        <v>-46779.670437877881</v>
      </c>
      <c r="H15" s="573">
        <f>(C5*(1-POWER(1+H14,-C7)))/H14-C8</f>
        <v>-121433.3564796705</v>
      </c>
      <c r="I15" s="573">
        <f>(C5*(1-POWER(1+I14,-C7)))/I14-C8</f>
        <v>-204332.96932035749</v>
      </c>
      <c r="J15" s="2">
        <f>(C5*(1-POWER(1+J14,-C7)))/J14-C8</f>
        <v>-222828.88521729707</v>
      </c>
      <c r="K15" s="2">
        <f>(C5*(1-POWER(1+K14,-C7)))/K14-C8</f>
        <v>-281403.25638114638</v>
      </c>
      <c r="L15" s="2">
        <f>(C5*(1-POWER(1+L14,-C7)))/L14-C8</f>
        <v>-289105.6799576662</v>
      </c>
      <c r="M15" s="2">
        <f>(C5*(1-POWER(1+M14,-C7)))/M14-C8</f>
        <v>-331569.00427343778</v>
      </c>
      <c r="N15" s="2">
        <f>(C5*(1-POWER(1+N14,-C7)))/N14-C8</f>
        <v>-350522.14596497756</v>
      </c>
      <c r="O15" s="2">
        <f>(C5*(1-POWER(1+O14,-C7)))/O14-C8</f>
        <v>-366599.81983617181</v>
      </c>
      <c r="P15" s="2">
        <f>(C5*(1-POWER(1+P14,-C7)))/P14-C8</f>
        <v>-380402.88378648466</v>
      </c>
      <c r="Q15" s="2">
        <f>(C5*(1-POWER(1+Q14,-C7)))/Q14-C8</f>
        <v>-392377.99605883029</v>
      </c>
      <c r="R15" s="2">
        <f>(C5*(1-POWER(1+R14,-C7)))/R14-C8</f>
        <v>-402863.34495179949</v>
      </c>
      <c r="S15" s="2">
        <f>(C5*(1-POWER(1+S14,-C7)))/S14-C8</f>
        <v>-412119.27306928678</v>
      </c>
      <c r="T15" s="2">
        <f>(C5*(1-POWER(1+T14,-C7)))/T14-C8</f>
        <v>-420349.22197671654</v>
      </c>
      <c r="U15" s="2">
        <f>(C5*(1-POWER(1+U14,-C7)))/U14-C8</f>
        <v>-427714.33840960311</v>
      </c>
      <c r="V15" s="2">
        <f>(C5*(1-POWER(1+V14,-C7)))/V14-C8</f>
        <v>-434343.84521484375</v>
      </c>
      <c r="W15" s="2">
        <f>(C5*(1-POWER(1+W14,-C7)))/W14-C8</f>
        <v>-445796.2269218961</v>
      </c>
      <c r="X15" s="2">
        <f>(C5*(1-POWER(1+X14,-C7)))/X14-C8</f>
        <v>-450775.91265387251</v>
      </c>
      <c r="Y15" s="2">
        <f>(C5*(1-POWER(1+Y14,-C7)))/Y14-C8</f>
        <v>-455340.76709488477</v>
      </c>
      <c r="Z15" s="2">
        <f>(C5*(1-POWER(1+Z14,-C7)))/Z14-C8</f>
        <v>-459540.52568158112</v>
      </c>
      <c r="AA15" s="2">
        <f>(C5*(1-POWER(1+AA14,-C7)))/AA14-C8</f>
        <v>-463417.28658130672</v>
      </c>
      <c r="AB15" s="2">
        <f>(C5*(1-POWER(1+AB14,-C7)))/AB14-C8</f>
        <v>-467006.92019052902</v>
      </c>
      <c r="AC15" s="2">
        <f>(C5*(1-POWER(1+AC14,-C7)))/AC14-C8</f>
        <v>-470340.17826820177</v>
      </c>
      <c r="AD15" s="2">
        <f>(C5*(1-POWER(1+AD14,-C7)))/AD14-C8</f>
        <v>-473443.57460725284</v>
      </c>
      <c r="AE15" s="2">
        <f>(C5*(1-POWER(1+AE14,-C7)))/AE14-C8</f>
        <v>-476340.0901943132</v>
      </c>
    </row>
    <row r="16" spans="1:36" hidden="1" outlineLevel="1" x14ac:dyDescent="0.25">
      <c r="A16" s="573"/>
      <c r="B16" s="573"/>
      <c r="C16" s="573"/>
      <c r="D16" s="573"/>
      <c r="E16" s="573"/>
      <c r="F16" s="573"/>
      <c r="G16" s="573"/>
      <c r="H16" s="573"/>
      <c r="I16" s="573"/>
      <c r="J16" s="2"/>
      <c r="K16" s="2"/>
      <c r="L16" s="2"/>
      <c r="M16" s="2"/>
      <c r="N16" s="2"/>
      <c r="O16" s="2"/>
      <c r="P16" s="2"/>
      <c r="Q16" s="2"/>
      <c r="R16" s="2"/>
      <c r="S16" s="2"/>
      <c r="T16" s="2"/>
      <c r="U16" s="2"/>
      <c r="V16" s="2"/>
      <c r="W16" s="2"/>
      <c r="X16" s="2"/>
      <c r="Y16" s="2"/>
      <c r="Z16" s="2"/>
      <c r="AA16" s="2"/>
      <c r="AB16" s="2"/>
      <c r="AC16" s="2"/>
      <c r="AD16" s="2"/>
      <c r="AE16" s="2"/>
    </row>
    <row r="17" spans="1:38" hidden="1" outlineLevel="1" x14ac:dyDescent="0.25">
      <c r="A17" s="573"/>
      <c r="B17" s="573"/>
      <c r="C17" s="573"/>
      <c r="D17" s="573"/>
      <c r="E17" s="573"/>
      <c r="F17" s="573"/>
      <c r="G17" s="573"/>
      <c r="H17" s="573"/>
      <c r="I17" s="573"/>
      <c r="J17" s="2"/>
      <c r="K17" s="2"/>
      <c r="L17" s="2"/>
      <c r="M17" s="2"/>
      <c r="N17" s="2"/>
      <c r="O17" s="2"/>
      <c r="P17" s="2"/>
      <c r="Q17" s="2"/>
      <c r="R17" s="2"/>
      <c r="S17" s="2"/>
      <c r="T17" s="2"/>
      <c r="U17" s="2"/>
      <c r="V17" s="2"/>
      <c r="W17" s="2"/>
      <c r="X17" s="2"/>
      <c r="Y17" s="2"/>
      <c r="Z17" s="2"/>
      <c r="AA17" s="2"/>
      <c r="AB17" s="2"/>
      <c r="AC17" s="2"/>
      <c r="AD17" s="2"/>
      <c r="AE17" s="2"/>
    </row>
    <row r="18" spans="1:38" hidden="1" outlineLevel="1" x14ac:dyDescent="0.25">
      <c r="A18" s="573"/>
      <c r="B18" s="573"/>
      <c r="C18" s="573"/>
      <c r="D18" s="573"/>
      <c r="E18" s="573"/>
      <c r="F18" s="573"/>
      <c r="G18" s="573"/>
      <c r="H18" s="573"/>
      <c r="I18" s="573"/>
      <c r="J18" s="2"/>
      <c r="K18" s="2"/>
      <c r="L18" s="2"/>
      <c r="M18" s="2"/>
      <c r="N18" s="2"/>
      <c r="O18" s="2"/>
      <c r="P18" s="2"/>
      <c r="Q18" s="2"/>
      <c r="R18" s="2"/>
      <c r="S18" s="2"/>
      <c r="T18" s="2"/>
      <c r="U18" s="2"/>
      <c r="V18" s="2"/>
      <c r="W18" s="2"/>
      <c r="X18" s="2"/>
      <c r="Y18" s="2"/>
      <c r="Z18" s="2"/>
      <c r="AA18" s="2"/>
      <c r="AB18" s="2"/>
      <c r="AC18" s="2"/>
      <c r="AD18" s="2"/>
      <c r="AE18" s="2"/>
    </row>
    <row r="19" spans="1:38" hidden="1" outlineLevel="1" x14ac:dyDescent="0.25">
      <c r="A19" s="573"/>
      <c r="B19" s="573" t="s">
        <v>81</v>
      </c>
      <c r="C19" s="573"/>
      <c r="D19" s="573"/>
      <c r="E19" s="573"/>
      <c r="F19" s="573"/>
      <c r="G19" s="573"/>
      <c r="H19" s="573"/>
      <c r="I19" s="573"/>
      <c r="J19" s="2"/>
      <c r="K19" s="2"/>
      <c r="L19" s="2"/>
      <c r="M19" s="2"/>
      <c r="N19" s="2"/>
      <c r="O19" s="2"/>
      <c r="P19" s="2"/>
      <c r="Q19" s="2"/>
      <c r="R19" s="2"/>
      <c r="S19" s="2"/>
      <c r="T19" s="2"/>
      <c r="U19" s="2"/>
      <c r="V19" s="2"/>
      <c r="W19" s="2"/>
      <c r="X19" s="2"/>
      <c r="Y19" s="2"/>
      <c r="Z19" s="2"/>
      <c r="AA19" s="2"/>
      <c r="AB19" s="2"/>
      <c r="AC19" s="2"/>
      <c r="AD19" s="2"/>
      <c r="AE19" s="2"/>
    </row>
    <row r="20" spans="1:38" hidden="1" outlineLevel="1" x14ac:dyDescent="0.25">
      <c r="A20" s="573"/>
      <c r="B20" s="573"/>
      <c r="C20" s="573"/>
      <c r="D20" s="573"/>
      <c r="E20" s="573"/>
      <c r="F20" s="573"/>
      <c r="G20" s="573"/>
      <c r="H20" s="573"/>
      <c r="I20" s="573"/>
      <c r="J20" s="2"/>
      <c r="K20" s="2"/>
      <c r="L20" s="2"/>
      <c r="M20" s="2"/>
      <c r="N20" s="2"/>
      <c r="O20" s="2"/>
      <c r="P20" s="2"/>
      <c r="Q20" s="2"/>
      <c r="R20" s="2"/>
      <c r="S20" s="2"/>
      <c r="T20" s="2"/>
      <c r="U20" s="2"/>
      <c r="V20" s="2"/>
      <c r="W20" s="2"/>
      <c r="X20" s="2"/>
      <c r="Y20" s="2"/>
      <c r="Z20" s="2"/>
      <c r="AA20" s="2"/>
      <c r="AB20" s="2"/>
      <c r="AC20" s="2"/>
      <c r="AD20" s="2"/>
      <c r="AE20" s="2"/>
    </row>
    <row r="21" spans="1:38" hidden="1" outlineLevel="1" x14ac:dyDescent="0.25">
      <c r="A21" s="573"/>
      <c r="B21" s="573"/>
      <c r="C21" s="250" t="s">
        <v>82</v>
      </c>
      <c r="D21" s="250" t="s">
        <v>83</v>
      </c>
      <c r="E21" s="250" t="s">
        <v>84</v>
      </c>
      <c r="F21" s="573"/>
      <c r="G21" s="573"/>
      <c r="H21" s="573"/>
      <c r="I21" s="573"/>
      <c r="J21" s="2"/>
      <c r="K21" s="2"/>
      <c r="L21" s="2"/>
      <c r="M21" s="2"/>
      <c r="N21" s="2"/>
      <c r="O21" s="2"/>
      <c r="P21" s="2"/>
      <c r="Q21" s="2"/>
      <c r="R21" s="2"/>
      <c r="S21" s="2"/>
      <c r="T21" s="2"/>
      <c r="U21" s="2"/>
      <c r="V21" s="2"/>
      <c r="W21" s="2"/>
      <c r="X21" s="2"/>
      <c r="Y21" s="2"/>
      <c r="Z21" s="2"/>
      <c r="AA21" s="2"/>
      <c r="AB21" s="2"/>
      <c r="AC21" s="2"/>
      <c r="AD21" s="2"/>
      <c r="AE21" s="2"/>
    </row>
    <row r="22" spans="1:38" hidden="1" outlineLevel="1" x14ac:dyDescent="0.25">
      <c r="A22" s="573"/>
      <c r="B22" s="573" t="s">
        <v>64</v>
      </c>
      <c r="C22" s="47">
        <f>I35</f>
        <v>149000</v>
      </c>
      <c r="D22" s="49">
        <v>0.85</v>
      </c>
      <c r="E22" s="573">
        <f>C22*D22</f>
        <v>126650</v>
      </c>
      <c r="F22" s="573"/>
      <c r="G22" s="573"/>
      <c r="H22" s="573"/>
      <c r="I22" s="573"/>
      <c r="J22" s="2"/>
      <c r="K22" s="2"/>
      <c r="L22" s="2"/>
      <c r="M22" s="2"/>
      <c r="N22" s="2"/>
      <c r="O22" s="2"/>
      <c r="P22" s="2"/>
      <c r="Q22" s="2"/>
      <c r="R22" s="2"/>
      <c r="S22" s="2"/>
      <c r="T22" s="2"/>
      <c r="U22" s="2"/>
      <c r="V22" s="2"/>
      <c r="W22" s="2"/>
      <c r="X22" s="2"/>
      <c r="Y22" s="2"/>
      <c r="Z22" s="2"/>
      <c r="AA22" s="2"/>
      <c r="AB22" s="2"/>
      <c r="AC22" s="2"/>
      <c r="AD22" s="2"/>
      <c r="AE22" s="2"/>
    </row>
    <row r="23" spans="1:38" hidden="1" outlineLevel="1" x14ac:dyDescent="0.25">
      <c r="A23" s="573"/>
      <c r="B23" s="573"/>
      <c r="C23" s="250" t="s">
        <v>63</v>
      </c>
      <c r="D23" s="573"/>
      <c r="E23" s="250" t="s">
        <v>85</v>
      </c>
      <c r="F23" s="573"/>
      <c r="G23" s="573"/>
      <c r="H23" s="573"/>
      <c r="I23" s="573"/>
      <c r="J23" s="2"/>
      <c r="K23" s="2"/>
      <c r="L23" s="2"/>
      <c r="M23" s="2"/>
      <c r="N23" s="2"/>
      <c r="O23" s="2"/>
      <c r="P23" s="2"/>
      <c r="Q23" s="2"/>
      <c r="R23" s="2"/>
      <c r="S23" s="2"/>
      <c r="T23" s="2"/>
      <c r="U23" s="2"/>
      <c r="V23" s="2"/>
      <c r="W23" s="2"/>
      <c r="X23" s="2"/>
      <c r="Y23" s="2"/>
      <c r="Z23" s="2"/>
      <c r="AA23" s="2"/>
      <c r="AB23" s="2"/>
      <c r="AC23" s="2"/>
      <c r="AD23" s="2"/>
      <c r="AE23" s="2"/>
    </row>
    <row r="24" spans="1:38" hidden="1" outlineLevel="1" x14ac:dyDescent="0.25">
      <c r="A24" s="573"/>
      <c r="B24" s="573" t="s">
        <v>86</v>
      </c>
      <c r="C24" s="573">
        <f>C26+C27</f>
        <v>0</v>
      </c>
      <c r="D24" s="573"/>
      <c r="E24" s="573">
        <f>G26+G27</f>
        <v>0</v>
      </c>
      <c r="F24" s="573"/>
      <c r="G24" s="573"/>
      <c r="H24" s="573"/>
      <c r="I24" s="573"/>
      <c r="J24" s="2"/>
      <c r="K24" s="2"/>
      <c r="L24" s="2"/>
      <c r="M24" s="2"/>
      <c r="N24" s="2"/>
      <c r="O24" s="2"/>
      <c r="P24" s="2"/>
      <c r="Q24" s="2"/>
      <c r="R24" s="2"/>
      <c r="S24" s="2"/>
      <c r="T24" s="2"/>
      <c r="U24" s="2"/>
      <c r="V24" s="2"/>
      <c r="W24" s="2"/>
      <c r="X24" s="2"/>
      <c r="Y24" s="2"/>
      <c r="Z24" s="2"/>
      <c r="AA24" s="2"/>
      <c r="AB24" s="2"/>
      <c r="AC24" s="2"/>
      <c r="AD24" s="2"/>
      <c r="AE24" s="2"/>
    </row>
    <row r="25" spans="1:38" hidden="1" outlineLevel="1" x14ac:dyDescent="0.25">
      <c r="A25" s="573"/>
      <c r="B25" s="573" t="s">
        <v>87</v>
      </c>
      <c r="C25" s="250" t="s">
        <v>63</v>
      </c>
      <c r="D25" s="250" t="s">
        <v>88</v>
      </c>
      <c r="E25" s="250" t="s">
        <v>89</v>
      </c>
      <c r="F25" s="573"/>
      <c r="G25" s="250" t="s">
        <v>85</v>
      </c>
      <c r="H25" s="573"/>
      <c r="I25" s="573"/>
      <c r="J25" s="2"/>
      <c r="K25" s="2"/>
      <c r="L25" s="2"/>
      <c r="M25" s="2"/>
      <c r="N25" s="6"/>
      <c r="O25" s="6"/>
      <c r="P25" s="6"/>
      <c r="Q25" s="6"/>
      <c r="R25" s="6"/>
      <c r="S25" s="6"/>
      <c r="T25" s="6"/>
      <c r="U25" s="6"/>
      <c r="V25" s="6"/>
      <c r="W25" s="6"/>
      <c r="X25" s="6"/>
      <c r="Y25" s="6"/>
      <c r="Z25" s="6"/>
      <c r="AA25" s="6"/>
      <c r="AB25" s="6"/>
      <c r="AC25" s="6"/>
      <c r="AD25" s="6"/>
      <c r="AE25" s="6"/>
      <c r="AF25" s="6"/>
      <c r="AG25" s="6"/>
      <c r="AH25" s="6"/>
      <c r="AI25" s="6"/>
      <c r="AJ25" s="6"/>
      <c r="AK25" s="358"/>
      <c r="AL25" s="358"/>
    </row>
    <row r="26" spans="1:38" ht="22.8" hidden="1" outlineLevel="1" x14ac:dyDescent="0.4">
      <c r="A26" s="573"/>
      <c r="B26" s="573" t="s">
        <v>90</v>
      </c>
      <c r="C26" s="573">
        <v>0</v>
      </c>
      <c r="D26" s="573">
        <v>86</v>
      </c>
      <c r="E26" s="573">
        <v>6</v>
      </c>
      <c r="F26" s="573"/>
      <c r="G26" s="573">
        <f>C26*D26*E26</f>
        <v>0</v>
      </c>
      <c r="H26" s="573"/>
      <c r="I26" s="573"/>
      <c r="J26" s="2"/>
      <c r="K26" s="2"/>
      <c r="L26" s="2"/>
      <c r="M26" s="2"/>
      <c r="N26" s="6"/>
      <c r="O26" s="6"/>
      <c r="P26" s="6"/>
      <c r="Q26" s="6"/>
      <c r="R26" s="6"/>
      <c r="S26" s="6"/>
      <c r="T26" s="6"/>
      <c r="U26" s="6"/>
      <c r="V26" s="362"/>
      <c r="W26" s="6"/>
      <c r="X26" s="6"/>
      <c r="Y26" s="6"/>
      <c r="Z26" s="363"/>
      <c r="AA26" s="6"/>
      <c r="AB26" s="6"/>
      <c r="AC26" s="6"/>
      <c r="AD26" s="6"/>
      <c r="AE26" s="6"/>
      <c r="AF26" s="6"/>
      <c r="AG26" s="6"/>
      <c r="AH26" s="6"/>
      <c r="AI26" s="6"/>
      <c r="AJ26" s="6"/>
      <c r="AK26" s="358"/>
      <c r="AL26" s="358"/>
    </row>
    <row r="27" spans="1:38" hidden="1" outlineLevel="1" x14ac:dyDescent="0.25">
      <c r="A27" s="573"/>
      <c r="B27" s="573" t="s">
        <v>91</v>
      </c>
      <c r="C27" s="59">
        <v>0</v>
      </c>
      <c r="D27" s="49">
        <v>4.5</v>
      </c>
      <c r="E27" s="573">
        <v>6</v>
      </c>
      <c r="F27" s="573"/>
      <c r="G27" s="573">
        <f>C27*D27*E27</f>
        <v>0</v>
      </c>
      <c r="H27" s="573"/>
      <c r="I27" s="573"/>
      <c r="J27" s="2"/>
      <c r="K27" s="2"/>
      <c r="L27" s="2"/>
      <c r="M27" s="2"/>
      <c r="N27" s="23"/>
      <c r="O27" s="23"/>
      <c r="P27" s="23"/>
      <c r="Q27" s="23"/>
      <c r="R27" s="23"/>
      <c r="S27" s="6"/>
      <c r="T27" s="6"/>
      <c r="U27" s="6"/>
      <c r="V27" s="23"/>
      <c r="W27" s="6"/>
      <c r="X27" s="6"/>
      <c r="Y27" s="6"/>
      <c r="Z27" s="6"/>
      <c r="AA27" s="23"/>
      <c r="AB27" s="6"/>
      <c r="AC27" s="6"/>
      <c r="AD27" s="6"/>
      <c r="AE27" s="6"/>
      <c r="AF27" s="6"/>
      <c r="AG27" s="6"/>
      <c r="AH27" s="6"/>
      <c r="AI27" s="6"/>
      <c r="AJ27" s="6"/>
      <c r="AK27" s="358"/>
      <c r="AL27" s="358"/>
    </row>
    <row r="28" spans="1:38" ht="15.6" hidden="1" outlineLevel="1" x14ac:dyDescent="0.3">
      <c r="A28" s="573"/>
      <c r="B28" s="156" t="s">
        <v>92</v>
      </c>
      <c r="C28" s="573"/>
      <c r="D28" s="573" t="s">
        <v>93</v>
      </c>
      <c r="E28" s="49">
        <v>18.8</v>
      </c>
      <c r="F28" s="573" t="s">
        <v>94</v>
      </c>
      <c r="G28" s="573">
        <f>C28*E28</f>
        <v>0</v>
      </c>
      <c r="H28" s="573"/>
      <c r="I28" s="573"/>
      <c r="J28" s="2"/>
      <c r="K28" s="2"/>
      <c r="L28" s="2"/>
      <c r="M28" s="2"/>
      <c r="N28" s="6"/>
      <c r="O28" s="6"/>
      <c r="P28" s="6"/>
      <c r="Q28" s="6"/>
      <c r="R28" s="6"/>
      <c r="S28" s="6"/>
      <c r="T28" s="6"/>
      <c r="U28" s="6"/>
      <c r="V28" s="65"/>
      <c r="W28" s="65"/>
      <c r="X28" s="65"/>
      <c r="Y28" s="23"/>
      <c r="Z28" s="65"/>
      <c r="AA28" s="6"/>
      <c r="AB28" s="6"/>
      <c r="AC28" s="6"/>
      <c r="AD28" s="6"/>
      <c r="AE28" s="6"/>
      <c r="AF28" s="6"/>
      <c r="AG28" s="6"/>
      <c r="AH28" s="6"/>
      <c r="AI28" s="6"/>
      <c r="AJ28" s="6"/>
      <c r="AK28" s="358"/>
      <c r="AL28" s="358"/>
    </row>
    <row r="29" spans="1:38" ht="15.6" hidden="1" outlineLevel="1" x14ac:dyDescent="0.3">
      <c r="A29" s="573"/>
      <c r="B29" s="156" t="s">
        <v>95</v>
      </c>
      <c r="C29" s="573"/>
      <c r="D29" s="573"/>
      <c r="E29" s="573"/>
      <c r="F29" s="573"/>
      <c r="G29" s="573">
        <v>0</v>
      </c>
      <c r="H29" s="573"/>
      <c r="I29" s="8" t="s">
        <v>96</v>
      </c>
      <c r="J29" s="2"/>
      <c r="K29" s="2"/>
      <c r="L29" s="2"/>
      <c r="M29" s="2"/>
      <c r="N29" s="23"/>
      <c r="O29" s="23"/>
      <c r="P29" s="23"/>
      <c r="Q29" s="6"/>
      <c r="R29" s="23"/>
      <c r="S29" s="6"/>
      <c r="T29" s="6"/>
      <c r="U29" s="6"/>
      <c r="V29" s="65"/>
      <c r="W29" s="65"/>
      <c r="X29" s="65"/>
      <c r="Y29" s="6"/>
      <c r="Z29" s="65"/>
      <c r="AA29" s="6"/>
      <c r="AB29" s="6"/>
      <c r="AC29" s="6"/>
      <c r="AD29" s="6"/>
      <c r="AE29" s="6"/>
      <c r="AF29" s="6"/>
      <c r="AG29" s="6"/>
      <c r="AH29" s="6"/>
      <c r="AI29" s="6"/>
      <c r="AJ29" s="6"/>
      <c r="AK29" s="358"/>
      <c r="AL29" s="358"/>
    </row>
    <row r="30" spans="1:38" ht="15.6" hidden="1" outlineLevel="1" x14ac:dyDescent="0.3">
      <c r="A30" s="573"/>
      <c r="B30" s="573" t="s">
        <v>97</v>
      </c>
      <c r="C30" s="573"/>
      <c r="D30" s="573"/>
      <c r="E30" s="573">
        <f>E22+E24+G28+G29</f>
        <v>126650</v>
      </c>
      <c r="F30" s="573"/>
      <c r="G30" s="573"/>
      <c r="H30" s="573"/>
      <c r="I30" s="573"/>
      <c r="J30" s="2"/>
      <c r="K30" s="2"/>
      <c r="L30" s="2"/>
      <c r="M30" s="2"/>
      <c r="N30" s="23"/>
      <c r="O30" s="6"/>
      <c r="P30" s="6"/>
      <c r="Q30" s="6"/>
      <c r="R30" s="6"/>
      <c r="S30" s="6"/>
      <c r="T30" s="6"/>
      <c r="U30" s="6"/>
      <c r="V30" s="65"/>
      <c r="W30" s="65"/>
      <c r="X30" s="65"/>
      <c r="Y30" s="6"/>
      <c r="Z30" s="65"/>
      <c r="AA30" s="6"/>
      <c r="AB30" s="6"/>
      <c r="AC30" s="6"/>
      <c r="AD30" s="6"/>
      <c r="AE30" s="6"/>
      <c r="AF30" s="6"/>
      <c r="AG30" s="6"/>
      <c r="AH30" s="6"/>
      <c r="AI30" s="6"/>
      <c r="AJ30" s="6"/>
      <c r="AK30" s="358"/>
      <c r="AL30" s="358"/>
    </row>
    <row r="31" spans="1:38" collapsed="1" x14ac:dyDescent="0.25">
      <c r="A31" s="573"/>
      <c r="B31" s="573"/>
      <c r="C31" s="573"/>
      <c r="D31" s="573"/>
      <c r="E31" s="573">
        <f>ROUNDDOWN(E30,-3)</f>
        <v>126000</v>
      </c>
      <c r="F31" s="573"/>
      <c r="G31" s="573"/>
      <c r="H31" s="573"/>
      <c r="I31" s="573"/>
      <c r="J31" s="2"/>
      <c r="K31" s="2"/>
      <c r="L31" s="2"/>
      <c r="M31" s="2"/>
      <c r="N31" s="23"/>
      <c r="O31" s="6"/>
      <c r="P31" s="357"/>
      <c r="Q31" s="357"/>
      <c r="R31" s="6"/>
      <c r="S31" s="6"/>
      <c r="T31" s="25"/>
      <c r="U31" s="6"/>
      <c r="V31" s="6"/>
      <c r="W31" s="6"/>
      <c r="X31" s="6"/>
      <c r="Y31" s="6"/>
      <c r="Z31" s="6"/>
      <c r="AA31" s="6"/>
      <c r="AB31" s="71"/>
      <c r="AC31" s="6"/>
      <c r="AD31" s="6"/>
      <c r="AE31" s="6"/>
      <c r="AF31" s="6"/>
      <c r="AG31" s="6"/>
      <c r="AH31" s="6"/>
      <c r="AI31" s="6"/>
      <c r="AJ31" s="6"/>
      <c r="AK31" s="358"/>
      <c r="AL31" s="358"/>
    </row>
    <row r="32" spans="1:38" ht="18" x14ac:dyDescent="0.35">
      <c r="A32" s="508"/>
      <c r="B32" s="7"/>
      <c r="C32" s="573"/>
      <c r="D32" s="573"/>
      <c r="E32" s="573"/>
      <c r="F32" s="573"/>
      <c r="G32" s="1425" t="s">
        <v>735</v>
      </c>
      <c r="H32" s="573"/>
      <c r="I32" s="20"/>
      <c r="J32" s="2"/>
      <c r="K32" s="2"/>
      <c r="L32" s="2"/>
      <c r="M32" s="2"/>
      <c r="N32" s="23"/>
      <c r="O32" s="6"/>
      <c r="P32" s="24"/>
      <c r="Q32" s="25"/>
      <c r="R32" s="6"/>
      <c r="S32" s="25"/>
      <c r="T32" s="6"/>
      <c r="U32" s="6"/>
      <c r="V32" s="6"/>
      <c r="W32" s="6"/>
      <c r="X32" s="6"/>
      <c r="Y32" s="6"/>
      <c r="Z32" s="6"/>
      <c r="AA32" s="6"/>
      <c r="AB32" s="71"/>
      <c r="AC32" s="6"/>
      <c r="AD32" s="72"/>
      <c r="AE32" s="6"/>
      <c r="AF32" s="6"/>
      <c r="AG32" s="6"/>
      <c r="AH32" s="6"/>
      <c r="AI32" s="6"/>
      <c r="AJ32" s="6"/>
      <c r="AK32" s="358"/>
      <c r="AL32" s="358"/>
    </row>
    <row r="33" spans="1:38" x14ac:dyDescent="0.25">
      <c r="A33" s="573"/>
      <c r="B33" s="192"/>
      <c r="C33" s="573"/>
      <c r="D33" s="573"/>
      <c r="E33" s="141" t="s">
        <v>365</v>
      </c>
      <c r="F33" s="141" t="s">
        <v>734</v>
      </c>
      <c r="G33" s="1426"/>
      <c r="H33" s="602" t="s">
        <v>736</v>
      </c>
      <c r="I33" s="602"/>
      <c r="J33" s="2"/>
      <c r="K33" s="2"/>
      <c r="L33" s="2"/>
      <c r="M33" s="2"/>
      <c r="N33" s="23"/>
      <c r="O33" s="6"/>
      <c r="P33" s="23"/>
      <c r="Q33" s="6"/>
      <c r="R33" s="6"/>
      <c r="S33" s="6"/>
      <c r="T33" s="6"/>
      <c r="U33" s="6"/>
      <c r="V33" s="6"/>
      <c r="W33" s="6"/>
      <c r="X33" s="6"/>
      <c r="Y33" s="6"/>
      <c r="Z33" s="6"/>
      <c r="AA33" s="6"/>
      <c r="AB33" s="71"/>
      <c r="AC33" s="6"/>
      <c r="AD33" s="72"/>
      <c r="AE33" s="6"/>
      <c r="AF33" s="6"/>
      <c r="AG33" s="6"/>
      <c r="AH33" s="6"/>
      <c r="AI33" s="6"/>
      <c r="AJ33" s="6"/>
      <c r="AK33" s="358"/>
      <c r="AL33" s="358"/>
    </row>
    <row r="34" spans="1:38" ht="14.4" x14ac:dyDescent="0.25">
      <c r="A34" s="506"/>
      <c r="B34" s="603"/>
      <c r="C34" s="193" t="s">
        <v>733</v>
      </c>
      <c r="D34" s="238"/>
      <c r="E34" s="239">
        <v>3113</v>
      </c>
      <c r="F34" s="239">
        <v>8</v>
      </c>
      <c r="G34" s="253">
        <v>12</v>
      </c>
      <c r="H34" s="176">
        <f>E34*F34*G34</f>
        <v>298848</v>
      </c>
      <c r="I34" s="79" t="s">
        <v>736</v>
      </c>
      <c r="J34" s="20"/>
      <c r="K34" s="2"/>
      <c r="L34" s="2"/>
      <c r="M34" s="2"/>
      <c r="N34" s="23"/>
      <c r="O34" s="6"/>
      <c r="P34" s="75"/>
      <c r="Q34" s="5"/>
      <c r="R34" s="6"/>
      <c r="S34" s="23"/>
      <c r="T34" s="6"/>
      <c r="U34" s="6"/>
      <c r="V34" s="6"/>
      <c r="W34" s="6"/>
      <c r="X34" s="6"/>
      <c r="Y34" s="72"/>
      <c r="Z34" s="76"/>
      <c r="AA34" s="6"/>
      <c r="AB34" s="77"/>
      <c r="AC34" s="6"/>
      <c r="AD34" s="72"/>
      <c r="AE34" s="6"/>
      <c r="AF34" s="6"/>
      <c r="AG34" s="6"/>
      <c r="AH34" s="6"/>
      <c r="AI34" s="6"/>
      <c r="AJ34" s="6"/>
      <c r="AK34" s="358"/>
      <c r="AL34" s="358"/>
    </row>
    <row r="35" spans="1:38" x14ac:dyDescent="0.25">
      <c r="A35" s="36"/>
      <c r="B35" s="20"/>
      <c r="C35" s="193" t="s">
        <v>737</v>
      </c>
      <c r="D35" s="358"/>
      <c r="E35" s="239">
        <v>3113</v>
      </c>
      <c r="F35" s="239">
        <f>F34/2</f>
        <v>4</v>
      </c>
      <c r="G35" s="253">
        <v>12</v>
      </c>
      <c r="H35" s="302">
        <f>E35*F35*G35</f>
        <v>149424</v>
      </c>
      <c r="I35" s="605">
        <f>ROUNDDOWN(H35,-3)</f>
        <v>149000</v>
      </c>
      <c r="J35" s="20" t="s">
        <v>738</v>
      </c>
      <c r="K35" s="2"/>
      <c r="L35" s="2"/>
      <c r="M35" s="2"/>
      <c r="N35" s="23"/>
      <c r="O35" s="79"/>
      <c r="P35" s="6"/>
      <c r="Q35" s="80"/>
      <c r="R35" s="6"/>
      <c r="S35" s="6"/>
      <c r="T35" s="6"/>
      <c r="U35" s="6"/>
      <c r="V35" s="6"/>
      <c r="W35" s="6"/>
      <c r="X35" s="6"/>
      <c r="Y35" s="72"/>
      <c r="Z35" s="76"/>
      <c r="AA35" s="6"/>
      <c r="AB35" s="77"/>
      <c r="AC35" s="6"/>
      <c r="AD35" s="72"/>
      <c r="AE35" s="6"/>
      <c r="AF35" s="6"/>
      <c r="AG35" s="6"/>
      <c r="AH35" s="6"/>
      <c r="AI35" s="6"/>
      <c r="AJ35" s="6"/>
      <c r="AK35" s="358"/>
      <c r="AL35" s="358"/>
    </row>
    <row r="36" spans="1:38" x14ac:dyDescent="0.25">
      <c r="A36" s="36"/>
      <c r="B36" s="20"/>
      <c r="C36" s="358"/>
      <c r="D36" s="358"/>
      <c r="E36" s="279"/>
      <c r="F36" s="280"/>
      <c r="G36" s="358"/>
      <c r="H36" s="358"/>
      <c r="I36" s="358"/>
      <c r="J36" s="2"/>
      <c r="K36" s="2"/>
      <c r="L36" s="2"/>
      <c r="M36" s="2"/>
      <c r="N36" s="6"/>
      <c r="O36" s="79"/>
      <c r="P36" s="6"/>
      <c r="Q36" s="81"/>
      <c r="R36" s="6"/>
      <c r="S36" s="357"/>
      <c r="T36" s="6"/>
      <c r="U36" s="6"/>
      <c r="V36" s="6"/>
      <c r="W36" s="6"/>
      <c r="X36" s="6"/>
      <c r="Y36" s="6"/>
      <c r="Z36" s="6"/>
      <c r="AA36" s="6"/>
      <c r="AB36" s="82"/>
      <c r="AC36" s="6"/>
      <c r="AD36" s="6"/>
      <c r="AE36" s="6"/>
      <c r="AF36" s="6"/>
      <c r="AG36" s="6"/>
      <c r="AH36" s="6"/>
      <c r="AI36" s="6"/>
      <c r="AJ36" s="6"/>
      <c r="AK36" s="358"/>
      <c r="AL36" s="358"/>
    </row>
    <row r="37" spans="1:38" ht="15.75" customHeight="1" x14ac:dyDescent="0.4">
      <c r="A37" s="36"/>
      <c r="B37" s="20"/>
      <c r="C37" s="358"/>
      <c r="D37" s="358"/>
      <c r="E37" s="572" t="s">
        <v>617</v>
      </c>
      <c r="F37" s="604">
        <v>180</v>
      </c>
      <c r="G37" s="358"/>
      <c r="H37" s="606">
        <f>E35*F37</f>
        <v>560340</v>
      </c>
      <c r="I37" s="358"/>
      <c r="J37" s="2"/>
      <c r="K37" s="2"/>
      <c r="L37" s="2"/>
      <c r="M37" s="2"/>
      <c r="N37" s="6"/>
      <c r="O37" s="6"/>
      <c r="P37" s="6"/>
      <c r="Q37" s="6"/>
      <c r="R37" s="6"/>
      <c r="S37" s="6"/>
      <c r="T37" s="6"/>
      <c r="U37" s="6"/>
      <c r="V37" s="6"/>
      <c r="W37" s="6"/>
      <c r="X37" s="6"/>
      <c r="Y37" s="6"/>
      <c r="Z37" s="6"/>
      <c r="AA37" s="6"/>
      <c r="AB37" s="82"/>
      <c r="AC37" s="6"/>
      <c r="AD37" s="6"/>
      <c r="AE37" s="6"/>
      <c r="AF37" s="6"/>
      <c r="AG37" s="1423"/>
      <c r="AH37" s="1423"/>
      <c r="AI37" s="1423"/>
      <c r="AJ37" s="1423"/>
      <c r="AK37" s="358"/>
      <c r="AL37" s="358"/>
    </row>
    <row r="38" spans="1:38" x14ac:dyDescent="0.25">
      <c r="A38" s="36"/>
      <c r="B38" s="20"/>
      <c r="C38" s="358"/>
      <c r="D38" s="358"/>
      <c r="E38" s="358"/>
      <c r="F38" s="49"/>
      <c r="G38" s="358"/>
      <c r="H38" s="358"/>
      <c r="I38" s="358"/>
      <c r="J38" s="2"/>
      <c r="K38" s="2"/>
      <c r="L38" s="2"/>
      <c r="M38" s="2"/>
      <c r="N38" s="23"/>
      <c r="O38" s="6"/>
      <c r="P38" s="6"/>
      <c r="Q38" s="6"/>
      <c r="R38" s="6"/>
      <c r="S38" s="357"/>
      <c r="T38" s="357"/>
      <c r="U38" s="6"/>
      <c r="V38" s="6"/>
      <c r="W38" s="6"/>
      <c r="X38" s="6"/>
      <c r="Y38" s="6"/>
      <c r="Z38" s="6"/>
      <c r="AA38" s="6"/>
      <c r="AB38" s="6"/>
      <c r="AC38" s="6"/>
      <c r="AD38" s="6"/>
      <c r="AE38" s="6"/>
      <c r="AF38" s="6"/>
      <c r="AG38" s="6"/>
      <c r="AH38" s="6"/>
      <c r="AI38" s="6"/>
      <c r="AJ38" s="6"/>
      <c r="AK38" s="358"/>
      <c r="AL38" s="358"/>
    </row>
    <row r="39" spans="1:38" x14ac:dyDescent="0.25">
      <c r="A39" s="36"/>
      <c r="B39" s="358"/>
      <c r="C39" s="358"/>
      <c r="D39" s="358"/>
      <c r="E39" s="358"/>
      <c r="F39" s="358"/>
      <c r="G39" s="358"/>
      <c r="H39" s="358"/>
      <c r="I39" s="358"/>
      <c r="J39" s="2"/>
      <c r="K39" s="2"/>
      <c r="L39" s="2"/>
      <c r="M39" s="2"/>
      <c r="N39" s="23"/>
      <c r="O39" s="6"/>
      <c r="P39" s="6"/>
      <c r="Q39" s="23"/>
      <c r="R39" s="86"/>
      <c r="S39" s="25"/>
      <c r="T39" s="25"/>
      <c r="U39" s="6"/>
      <c r="V39" s="6"/>
      <c r="W39" s="6"/>
      <c r="X39" s="1405"/>
      <c r="Y39" s="1405"/>
      <c r="Z39" s="6"/>
      <c r="AA39" s="357"/>
      <c r="AB39" s="6"/>
      <c r="AC39" s="357"/>
      <c r="AD39" s="6"/>
      <c r="AE39" s="357"/>
      <c r="AF39" s="6"/>
      <c r="AG39" s="6"/>
      <c r="AH39" s="6"/>
      <c r="AI39" s="6"/>
      <c r="AJ39" s="6"/>
      <c r="AK39" s="358"/>
      <c r="AL39" s="358"/>
    </row>
    <row r="40" spans="1:38" x14ac:dyDescent="0.25">
      <c r="A40" s="36"/>
      <c r="B40" s="358"/>
      <c r="C40" s="358"/>
      <c r="D40" s="20"/>
      <c r="E40" s="6"/>
      <c r="F40" s="6"/>
      <c r="G40" s="358"/>
      <c r="H40" s="358"/>
      <c r="I40" s="358"/>
      <c r="J40" s="2"/>
      <c r="K40" s="2"/>
      <c r="L40" s="2"/>
      <c r="M40" s="2"/>
      <c r="N40" s="23"/>
      <c r="O40" s="6"/>
      <c r="P40" s="6"/>
      <c r="Q40" s="6"/>
      <c r="R40" s="86"/>
      <c r="S40" s="25"/>
      <c r="T40" s="25"/>
      <c r="U40" s="6"/>
      <c r="V40" s="6"/>
      <c r="W40" s="6"/>
      <c r="X40" s="6"/>
      <c r="Y40" s="6"/>
      <c r="Z40" s="6"/>
      <c r="AA40" s="357"/>
      <c r="AB40" s="6"/>
      <c r="AC40" s="357"/>
      <c r="AD40" s="6"/>
      <c r="AE40" s="357"/>
      <c r="AF40" s="6"/>
      <c r="AG40" s="6"/>
      <c r="AH40" s="6"/>
      <c r="AI40" s="6"/>
      <c r="AJ40" s="6"/>
      <c r="AK40" s="358"/>
      <c r="AL40" s="358"/>
    </row>
    <row r="41" spans="1:38" x14ac:dyDescent="0.25">
      <c r="A41" s="36"/>
      <c r="B41" s="192"/>
      <c r="C41" s="358"/>
      <c r="D41" s="358"/>
      <c r="E41" s="273"/>
      <c r="F41" s="274"/>
      <c r="G41" s="358"/>
      <c r="H41" s="192"/>
      <c r="I41" s="358"/>
      <c r="J41" s="2"/>
      <c r="K41" s="2"/>
      <c r="L41" s="2"/>
      <c r="M41" s="2"/>
      <c r="N41" s="23"/>
      <c r="O41" s="6"/>
      <c r="P41" s="6"/>
      <c r="Q41" s="6"/>
      <c r="R41" s="91"/>
      <c r="S41" s="25"/>
      <c r="T41" s="25"/>
      <c r="U41" s="6"/>
      <c r="V41" s="6"/>
      <c r="W41" s="6"/>
      <c r="X41" s="357"/>
      <c r="Y41" s="357"/>
      <c r="Z41" s="357"/>
      <c r="AA41" s="357"/>
      <c r="AB41" s="357"/>
      <c r="AC41" s="357"/>
      <c r="AD41" s="357"/>
      <c r="AE41" s="357"/>
      <c r="AF41" s="6"/>
      <c r="AG41" s="6"/>
      <c r="AH41" s="6"/>
      <c r="AI41" s="6"/>
      <c r="AJ41" s="6"/>
      <c r="AK41" s="358"/>
      <c r="AL41" s="358"/>
    </row>
    <row r="42" spans="1:38" x14ac:dyDescent="0.25">
      <c r="A42" s="36"/>
      <c r="B42" s="192"/>
      <c r="C42" s="358"/>
      <c r="D42" s="275"/>
      <c r="E42" s="275"/>
      <c r="F42" s="275"/>
      <c r="G42" s="358"/>
      <c r="H42" s="358"/>
      <c r="I42" s="358"/>
      <c r="J42" s="2"/>
      <c r="K42" s="2"/>
      <c r="L42" s="2"/>
      <c r="M42" s="2"/>
      <c r="N42" s="6"/>
      <c r="O42" s="6"/>
      <c r="P42" s="6"/>
      <c r="Q42" s="6"/>
      <c r="R42" s="6"/>
      <c r="S42" s="6"/>
      <c r="T42" s="6"/>
      <c r="U42" s="6"/>
      <c r="V42" s="6"/>
      <c r="W42" s="6"/>
      <c r="X42" s="6"/>
      <c r="Y42" s="6"/>
      <c r="Z42" s="6"/>
      <c r="AA42" s="6"/>
      <c r="AB42" s="6"/>
      <c r="AC42" s="6"/>
      <c r="AD42" s="6"/>
      <c r="AE42" s="6"/>
      <c r="AF42" s="6"/>
      <c r="AG42" s="6"/>
      <c r="AH42" s="6"/>
      <c r="AI42" s="6"/>
      <c r="AJ42" s="6"/>
      <c r="AK42" s="358"/>
      <c r="AL42" s="358"/>
    </row>
    <row r="43" spans="1:38" x14ac:dyDescent="0.25">
      <c r="A43" s="36"/>
      <c r="B43" s="20"/>
      <c r="C43" s="181"/>
      <c r="D43" s="141"/>
      <c r="E43" s="276"/>
      <c r="F43" s="277"/>
      <c r="G43" s="358"/>
      <c r="H43" s="141"/>
      <c r="I43" s="358"/>
      <c r="J43" s="2"/>
      <c r="K43" s="2"/>
      <c r="L43" s="2"/>
      <c r="M43" s="2"/>
      <c r="N43" s="6"/>
      <c r="O43" s="6"/>
      <c r="P43" s="6"/>
      <c r="Q43" s="6"/>
      <c r="R43" s="6"/>
      <c r="S43" s="6"/>
      <c r="T43" s="6"/>
      <c r="U43" s="6"/>
      <c r="V43" s="6"/>
      <c r="W43" s="76"/>
      <c r="X43" s="6"/>
      <c r="Y43" s="6"/>
      <c r="Z43" s="94"/>
      <c r="AA43" s="6"/>
      <c r="AB43" s="76"/>
      <c r="AC43" s="96"/>
      <c r="AD43" s="97"/>
      <c r="AE43" s="6"/>
      <c r="AF43" s="6"/>
      <c r="AG43" s="72"/>
      <c r="AH43" s="76"/>
      <c r="AI43" s="76"/>
      <c r="AJ43" s="76"/>
      <c r="AK43" s="358"/>
      <c r="AL43" s="358"/>
    </row>
    <row r="44" spans="1:38" ht="14.4" x14ac:dyDescent="0.25">
      <c r="A44" s="73"/>
      <c r="B44" s="20"/>
      <c r="C44" s="181"/>
      <c r="D44" s="358"/>
      <c r="E44" s="276"/>
      <c r="F44" s="277"/>
      <c r="G44" s="358"/>
      <c r="H44" s="358"/>
      <c r="I44" s="358"/>
      <c r="J44" s="2"/>
      <c r="K44" s="2"/>
      <c r="L44" s="2"/>
      <c r="M44" s="2"/>
      <c r="N44" s="6"/>
      <c r="O44" s="6"/>
      <c r="P44" s="6"/>
      <c r="Q44" s="6"/>
      <c r="R44" s="6"/>
      <c r="S44" s="6"/>
      <c r="T44" s="6"/>
      <c r="U44" s="357"/>
      <c r="V44" s="6"/>
      <c r="W44" s="76"/>
      <c r="X44" s="6"/>
      <c r="Y44" s="6"/>
      <c r="Z44" s="94"/>
      <c r="AA44" s="6"/>
      <c r="AB44" s="76"/>
      <c r="AC44" s="96"/>
      <c r="AD44" s="97"/>
      <c r="AE44" s="6"/>
      <c r="AF44" s="6"/>
      <c r="AG44" s="72"/>
      <c r="AH44" s="76"/>
      <c r="AI44" s="76"/>
      <c r="AJ44" s="76"/>
      <c r="AK44" s="358"/>
      <c r="AL44" s="358"/>
    </row>
    <row r="45" spans="1:38" x14ac:dyDescent="0.25">
      <c r="A45" s="36"/>
      <c r="B45" s="20"/>
      <c r="C45" s="181"/>
      <c r="D45" s="358"/>
      <c r="E45" s="276"/>
      <c r="F45" s="277"/>
      <c r="G45" s="358"/>
      <c r="H45" s="358"/>
      <c r="I45" s="358"/>
      <c r="J45" s="2"/>
      <c r="K45" s="2"/>
      <c r="L45" s="2"/>
      <c r="M45" s="2"/>
      <c r="N45" s="23"/>
      <c r="O45" s="6"/>
      <c r="P45" s="6"/>
      <c r="Q45" s="23"/>
      <c r="R45" s="6"/>
      <c r="S45" s="6"/>
      <c r="T45" s="6"/>
      <c r="U45" s="357"/>
      <c r="V45" s="6"/>
      <c r="W45" s="76"/>
      <c r="X45" s="6"/>
      <c r="Y45" s="6"/>
      <c r="Z45" s="94"/>
      <c r="AA45" s="6"/>
      <c r="AB45" s="76"/>
      <c r="AC45" s="96"/>
      <c r="AD45" s="97"/>
      <c r="AE45" s="6"/>
      <c r="AF45" s="6"/>
      <c r="AG45" s="72"/>
      <c r="AH45" s="76"/>
      <c r="AI45" s="76"/>
      <c r="AJ45" s="76"/>
      <c r="AK45" s="358"/>
      <c r="AL45" s="358"/>
    </row>
    <row r="46" spans="1:38" x14ac:dyDescent="0.25">
      <c r="A46" s="36"/>
      <c r="B46" s="20"/>
      <c r="C46" s="181"/>
      <c r="D46" s="358"/>
      <c r="E46" s="281"/>
      <c r="F46" s="244"/>
      <c r="G46" s="358"/>
      <c r="H46" s="358"/>
      <c r="I46" s="358"/>
      <c r="J46" s="2"/>
      <c r="K46" s="2"/>
      <c r="L46" s="2"/>
      <c r="M46" s="2"/>
      <c r="N46" s="23"/>
      <c r="O46" s="6"/>
      <c r="P46" s="6"/>
      <c r="Q46" s="23"/>
      <c r="R46" s="6"/>
      <c r="S46" s="6"/>
      <c r="T46" s="6"/>
      <c r="U46" s="357"/>
      <c r="V46" s="6"/>
      <c r="W46" s="76"/>
      <c r="X46" s="6"/>
      <c r="Y46" s="6"/>
      <c r="Z46" s="94"/>
      <c r="AA46" s="6"/>
      <c r="AB46" s="76"/>
      <c r="AC46" s="96"/>
      <c r="AD46" s="97"/>
      <c r="AE46" s="6"/>
      <c r="AF46" s="6"/>
      <c r="AG46" s="72"/>
      <c r="AH46" s="76"/>
      <c r="AI46" s="76"/>
      <c r="AJ46" s="76"/>
      <c r="AK46" s="358"/>
      <c r="AL46" s="358"/>
    </row>
    <row r="47" spans="1:38" x14ac:dyDescent="0.25">
      <c r="A47" s="36"/>
      <c r="B47" s="6"/>
      <c r="C47" s="181"/>
      <c r="D47" s="358"/>
      <c r="E47" s="278"/>
      <c r="F47" s="277"/>
      <c r="G47" s="358"/>
      <c r="H47" s="358"/>
      <c r="I47" s="358"/>
      <c r="J47" s="2"/>
      <c r="K47" s="2"/>
      <c r="L47" s="2"/>
      <c r="M47" s="2"/>
      <c r="N47" s="6"/>
      <c r="O47" s="6"/>
      <c r="P47" s="6"/>
      <c r="Q47" s="6"/>
      <c r="R47" s="6"/>
      <c r="S47" s="6"/>
      <c r="T47" s="6"/>
      <c r="U47" s="357"/>
      <c r="V47" s="6"/>
      <c r="W47" s="76"/>
      <c r="X47" s="6"/>
      <c r="Y47" s="6"/>
      <c r="Z47" s="94"/>
      <c r="AA47" s="6"/>
      <c r="AB47" s="76"/>
      <c r="AC47" s="96"/>
      <c r="AD47" s="97"/>
      <c r="AE47" s="6"/>
      <c r="AF47" s="6"/>
      <c r="AG47" s="72"/>
      <c r="AH47" s="76"/>
      <c r="AI47" s="76"/>
      <c r="AJ47" s="76"/>
      <c r="AK47" s="358"/>
      <c r="AL47" s="358"/>
    </row>
    <row r="48" spans="1:38" x14ac:dyDescent="0.25">
      <c r="A48" s="36"/>
      <c r="B48" s="358"/>
      <c r="C48" s="358"/>
      <c r="D48" s="358"/>
      <c r="E48" s="358"/>
      <c r="F48" s="358"/>
      <c r="G48" s="358"/>
      <c r="H48" s="358"/>
      <c r="I48" s="358"/>
      <c r="J48" s="2"/>
      <c r="K48" s="2"/>
      <c r="L48" s="2"/>
      <c r="M48" s="2"/>
      <c r="N48" s="23"/>
      <c r="O48" s="6"/>
      <c r="P48" s="6"/>
      <c r="Q48" s="6"/>
      <c r="R48" s="6"/>
      <c r="S48" s="6"/>
      <c r="T48" s="6"/>
      <c r="U48" s="357"/>
      <c r="V48" s="6"/>
      <c r="W48" s="76"/>
      <c r="X48" s="6"/>
      <c r="Y48" s="6"/>
      <c r="Z48" s="94"/>
      <c r="AA48" s="6"/>
      <c r="AB48" s="76"/>
      <c r="AC48" s="96"/>
      <c r="AD48" s="97"/>
      <c r="AE48" s="6"/>
      <c r="AF48" s="6"/>
      <c r="AG48" s="72"/>
      <c r="AH48" s="76"/>
      <c r="AI48" s="76"/>
      <c r="AJ48" s="76"/>
      <c r="AK48" s="358"/>
      <c r="AL48" s="358"/>
    </row>
    <row r="49" spans="1:38" x14ac:dyDescent="0.25">
      <c r="A49" s="36"/>
      <c r="B49" s="192"/>
      <c r="C49" s="358"/>
      <c r="D49" s="358"/>
      <c r="E49" s="238"/>
      <c r="F49" s="238"/>
      <c r="G49" s="358"/>
      <c r="H49" s="358"/>
      <c r="I49" s="358"/>
      <c r="J49" s="2"/>
      <c r="K49" s="2"/>
      <c r="L49" s="2"/>
      <c r="M49" s="2"/>
      <c r="N49" s="6"/>
      <c r="O49" s="6"/>
      <c r="P49" s="6"/>
      <c r="Q49" s="6"/>
      <c r="R49" s="96"/>
      <c r="S49" s="6"/>
      <c r="T49" s="6"/>
      <c r="U49" s="357"/>
      <c r="V49" s="6"/>
      <c r="W49" s="76"/>
      <c r="X49" s="6"/>
      <c r="Y49" s="6"/>
      <c r="Z49" s="94"/>
      <c r="AA49" s="6"/>
      <c r="AB49" s="76"/>
      <c r="AC49" s="96"/>
      <c r="AD49" s="97"/>
      <c r="AE49" s="6"/>
      <c r="AF49" s="6"/>
      <c r="AG49" s="72"/>
      <c r="AH49" s="76"/>
      <c r="AI49" s="76"/>
      <c r="AJ49" s="76"/>
      <c r="AK49" s="358"/>
      <c r="AL49" s="358"/>
    </row>
    <row r="50" spans="1:38" x14ac:dyDescent="0.25">
      <c r="A50" s="36"/>
      <c r="B50" s="20"/>
      <c r="C50" s="358"/>
      <c r="D50" s="358"/>
      <c r="E50" s="141"/>
      <c r="F50" s="141"/>
      <c r="G50" s="358"/>
      <c r="H50" s="358"/>
      <c r="I50" s="358"/>
      <c r="J50" s="2"/>
      <c r="K50" s="2"/>
      <c r="L50" s="2"/>
      <c r="M50" s="2"/>
      <c r="N50" s="6"/>
      <c r="O50" s="6"/>
      <c r="P50" s="6"/>
      <c r="Q50" s="6"/>
      <c r="R50" s="96"/>
      <c r="S50" s="6"/>
      <c r="T50" s="6"/>
      <c r="U50" s="357"/>
      <c r="V50" s="6"/>
      <c r="W50" s="76"/>
      <c r="X50" s="6"/>
      <c r="Y50" s="6"/>
      <c r="Z50" s="94"/>
      <c r="AA50" s="6"/>
      <c r="AB50" s="76"/>
      <c r="AC50" s="96"/>
      <c r="AD50" s="97"/>
      <c r="AE50" s="6"/>
      <c r="AF50" s="6"/>
      <c r="AG50" s="72"/>
      <c r="AH50" s="76"/>
      <c r="AI50" s="76"/>
      <c r="AJ50" s="76"/>
      <c r="AK50" s="358"/>
      <c r="AL50" s="358"/>
    </row>
    <row r="51" spans="1:38" x14ac:dyDescent="0.25">
      <c r="A51" s="36"/>
      <c r="B51" s="20"/>
      <c r="C51" s="358"/>
      <c r="D51" s="358"/>
      <c r="E51" s="250"/>
      <c r="F51" s="250"/>
      <c r="G51" s="358"/>
      <c r="H51" s="358"/>
      <c r="I51" s="358"/>
      <c r="J51" s="2"/>
      <c r="K51" s="2"/>
      <c r="L51" s="2"/>
      <c r="M51" s="2"/>
      <c r="N51" s="6"/>
      <c r="O51" s="6"/>
      <c r="P51" s="6"/>
      <c r="Q51" s="6"/>
      <c r="R51" s="96"/>
      <c r="S51" s="6"/>
      <c r="T51" s="6"/>
      <c r="U51" s="357"/>
      <c r="V51" s="6"/>
      <c r="W51" s="76"/>
      <c r="X51" s="6"/>
      <c r="Y51" s="6"/>
      <c r="Z51" s="94"/>
      <c r="AA51" s="6"/>
      <c r="AB51" s="76"/>
      <c r="AC51" s="96"/>
      <c r="AD51" s="97"/>
      <c r="AE51" s="6"/>
      <c r="AF51" s="6"/>
      <c r="AG51" s="72"/>
      <c r="AH51" s="76"/>
      <c r="AI51" s="76"/>
      <c r="AJ51" s="76"/>
      <c r="AK51" s="358"/>
      <c r="AL51" s="358"/>
    </row>
    <row r="52" spans="1:38" ht="30" customHeight="1" x14ac:dyDescent="0.25">
      <c r="A52" s="36"/>
      <c r="B52" s="20"/>
      <c r="C52" s="358"/>
      <c r="D52" s="358"/>
      <c r="E52" s="250"/>
      <c r="F52" s="250"/>
      <c r="G52" s="358"/>
      <c r="H52" s="238"/>
      <c r="I52" s="238"/>
      <c r="J52" s="2"/>
      <c r="K52" s="2"/>
      <c r="L52" s="2"/>
      <c r="M52" s="2"/>
      <c r="N52" s="6"/>
      <c r="O52" s="6"/>
      <c r="P52" s="6"/>
      <c r="Q52" s="6"/>
      <c r="R52" s="6"/>
      <c r="S52" s="6"/>
      <c r="T52" s="6"/>
      <c r="U52" s="357"/>
      <c r="V52" s="6"/>
      <c r="W52" s="76"/>
      <c r="X52" s="6"/>
      <c r="Y52" s="6"/>
      <c r="Z52" s="94"/>
      <c r="AA52" s="6"/>
      <c r="AB52" s="76"/>
      <c r="AC52" s="96"/>
      <c r="AD52" s="97"/>
      <c r="AE52" s="6"/>
      <c r="AF52" s="6"/>
      <c r="AG52" s="72"/>
      <c r="AH52" s="76"/>
      <c r="AI52" s="76"/>
      <c r="AJ52" s="76"/>
      <c r="AK52" s="358"/>
      <c r="AL52" s="358"/>
    </row>
    <row r="53" spans="1:38" ht="12.75" customHeight="1" x14ac:dyDescent="0.25">
      <c r="A53" s="36"/>
      <c r="B53" s="243"/>
      <c r="C53" s="358"/>
      <c r="D53" s="358"/>
      <c r="E53" s="250"/>
      <c r="F53" s="250"/>
      <c r="G53" s="358"/>
      <c r="H53" s="141"/>
      <c r="I53" s="141"/>
      <c r="J53" s="2"/>
      <c r="K53" s="2"/>
      <c r="L53" s="2"/>
      <c r="M53" s="2"/>
      <c r="N53" s="6"/>
      <c r="O53" s="6"/>
      <c r="P53" s="6"/>
      <c r="Q53" s="6"/>
      <c r="R53" s="6"/>
      <c r="S53" s="6"/>
      <c r="T53" s="6"/>
      <c r="U53" s="357"/>
      <c r="V53" s="6"/>
      <c r="W53" s="76"/>
      <c r="X53" s="6"/>
      <c r="Y53" s="6"/>
      <c r="Z53" s="94"/>
      <c r="AA53" s="6"/>
      <c r="AB53" s="76"/>
      <c r="AC53" s="96"/>
      <c r="AD53" s="97"/>
      <c r="AE53" s="6"/>
      <c r="AF53" s="6"/>
      <c r="AG53" s="72"/>
      <c r="AH53" s="76"/>
      <c r="AI53" s="76"/>
      <c r="AJ53" s="76"/>
      <c r="AK53" s="358"/>
      <c r="AL53" s="358"/>
    </row>
    <row r="54" spans="1:38" ht="12.75" customHeight="1" x14ac:dyDescent="0.25">
      <c r="A54" s="36"/>
      <c r="B54" s="6"/>
      <c r="C54" s="6"/>
      <c r="D54" s="6"/>
      <c r="E54" s="244"/>
      <c r="F54" s="357"/>
      <c r="G54" s="358"/>
      <c r="H54" s="358"/>
      <c r="I54" s="358"/>
      <c r="J54" s="2"/>
      <c r="K54" s="2"/>
      <c r="L54" s="2"/>
      <c r="M54" s="2"/>
      <c r="N54" s="23"/>
      <c r="O54" s="6"/>
      <c r="P54" s="6"/>
      <c r="Q54" s="23"/>
      <c r="R54" s="6"/>
      <c r="S54" s="6"/>
      <c r="T54" s="6"/>
      <c r="U54" s="357"/>
      <c r="V54" s="6"/>
      <c r="W54" s="76"/>
      <c r="X54" s="6"/>
      <c r="Y54" s="6"/>
      <c r="Z54" s="94"/>
      <c r="AA54" s="6"/>
      <c r="AB54" s="76"/>
      <c r="AC54" s="96"/>
      <c r="AD54" s="97"/>
      <c r="AE54" s="6"/>
      <c r="AF54" s="6"/>
      <c r="AG54" s="72"/>
      <c r="AH54" s="76"/>
      <c r="AI54" s="76"/>
      <c r="AJ54" s="76"/>
      <c r="AK54" s="358"/>
      <c r="AL54" s="358"/>
    </row>
    <row r="55" spans="1:38" ht="12.75" customHeight="1" x14ac:dyDescent="0.25">
      <c r="A55" s="36"/>
      <c r="B55" s="358"/>
      <c r="C55" s="358"/>
      <c r="D55" s="358"/>
      <c r="E55" s="358"/>
      <c r="F55" s="358"/>
      <c r="G55" s="358"/>
      <c r="H55" s="242"/>
      <c r="I55" s="358"/>
      <c r="J55" s="2"/>
      <c r="K55" s="2"/>
      <c r="L55" s="2"/>
      <c r="M55" s="2"/>
      <c r="N55" s="23"/>
      <c r="O55" s="6"/>
      <c r="P55" s="6"/>
      <c r="Q55" s="6"/>
      <c r="R55" s="6"/>
      <c r="S55" s="6"/>
      <c r="T55" s="6"/>
      <c r="U55" s="357"/>
      <c r="V55" s="6"/>
      <c r="W55" s="72"/>
      <c r="X55" s="6"/>
      <c r="Y55" s="6"/>
      <c r="Z55" s="6"/>
      <c r="AA55" s="6"/>
      <c r="AB55" s="6"/>
      <c r="AC55" s="6"/>
      <c r="AD55" s="6"/>
      <c r="AE55" s="6"/>
      <c r="AF55" s="6"/>
      <c r="AG55" s="6"/>
      <c r="AH55" s="6"/>
      <c r="AI55" s="6"/>
      <c r="AJ55" s="6"/>
      <c r="AK55" s="358"/>
      <c r="AL55" s="358"/>
    </row>
    <row r="56" spans="1:38" ht="12.75" customHeight="1" x14ac:dyDescent="0.25">
      <c r="A56" s="36"/>
      <c r="B56" s="6"/>
      <c r="C56" s="358"/>
      <c r="D56" s="358"/>
      <c r="E56" s="358"/>
      <c r="F56" s="6"/>
      <c r="G56" s="358"/>
      <c r="H56" s="49"/>
      <c r="I56" s="358"/>
      <c r="J56" s="2"/>
      <c r="K56" s="2"/>
      <c r="L56" s="2"/>
      <c r="M56" s="2"/>
      <c r="N56" s="6"/>
      <c r="O56" s="6"/>
      <c r="P56" s="6"/>
      <c r="Q56" s="6"/>
      <c r="R56" s="6"/>
      <c r="S56" s="6"/>
      <c r="T56" s="6"/>
      <c r="U56" s="6"/>
      <c r="V56" s="6"/>
      <c r="W56" s="6"/>
      <c r="X56" s="6"/>
      <c r="Y56" s="6"/>
      <c r="Z56" s="6"/>
      <c r="AA56" s="6"/>
      <c r="AB56" s="6"/>
      <c r="AC56" s="6"/>
      <c r="AD56" s="6"/>
      <c r="AE56" s="6"/>
      <c r="AF56" s="6"/>
      <c r="AG56" s="6"/>
      <c r="AH56" s="6"/>
      <c r="AI56" s="6"/>
      <c r="AJ56" s="6"/>
      <c r="AK56" s="358"/>
      <c r="AL56" s="358"/>
    </row>
    <row r="57" spans="1:38" ht="12.75" customHeight="1" x14ac:dyDescent="0.25">
      <c r="A57" s="36"/>
      <c r="B57" s="6"/>
      <c r="C57" s="358"/>
      <c r="D57" s="358"/>
      <c r="E57" s="275"/>
      <c r="F57" s="357"/>
      <c r="G57" s="358"/>
      <c r="H57" s="358"/>
      <c r="I57" s="358"/>
      <c r="J57" s="2"/>
      <c r="K57" s="2"/>
      <c r="L57" s="2"/>
      <c r="M57" s="2"/>
      <c r="N57" s="6"/>
      <c r="O57" s="6"/>
      <c r="P57" s="6"/>
      <c r="Q57" s="6"/>
      <c r="R57" s="6"/>
      <c r="S57" s="6"/>
      <c r="T57" s="6"/>
      <c r="U57" s="6"/>
      <c r="V57" s="6"/>
      <c r="W57" s="6"/>
      <c r="X57" s="6"/>
      <c r="Y57" s="6"/>
      <c r="Z57" s="6"/>
      <c r="AA57" s="6"/>
      <c r="AB57" s="6"/>
      <c r="AC57" s="6"/>
      <c r="AD57" s="6"/>
      <c r="AE57" s="6"/>
      <c r="AF57" s="6"/>
      <c r="AG57" s="6"/>
      <c r="AH57" s="6"/>
      <c r="AI57" s="6"/>
      <c r="AJ57" s="6"/>
      <c r="AK57" s="358"/>
      <c r="AL57" s="358"/>
    </row>
    <row r="58" spans="1:38" ht="12.75" customHeight="1" x14ac:dyDescent="0.25">
      <c r="A58" s="36"/>
      <c r="B58" s="20"/>
      <c r="C58" s="358"/>
      <c r="D58" s="20"/>
      <c r="E58" s="277"/>
      <c r="F58" s="279"/>
      <c r="G58" s="358"/>
      <c r="H58" s="358"/>
      <c r="I58" s="358"/>
      <c r="J58" s="2"/>
      <c r="K58" s="2"/>
      <c r="L58" s="2"/>
      <c r="M58" s="2"/>
      <c r="N58" s="6"/>
      <c r="O58" s="357"/>
      <c r="P58" s="357"/>
      <c r="Q58" s="357"/>
      <c r="R58" s="6"/>
      <c r="S58" s="6"/>
      <c r="T58" s="6"/>
      <c r="U58" s="6"/>
      <c r="V58" s="6"/>
      <c r="W58" s="6"/>
      <c r="X58" s="6"/>
      <c r="Y58" s="6"/>
      <c r="Z58" s="6"/>
      <c r="AA58" s="6"/>
      <c r="AB58" s="6"/>
      <c r="AC58" s="6"/>
      <c r="AD58" s="6"/>
      <c r="AE58" s="6"/>
      <c r="AF58" s="6"/>
      <c r="AG58" s="6"/>
      <c r="AH58" s="6"/>
      <c r="AI58" s="6"/>
      <c r="AJ58" s="6"/>
      <c r="AK58" s="358"/>
      <c r="AL58" s="358"/>
    </row>
    <row r="59" spans="1:38" ht="12.75" customHeight="1" x14ac:dyDescent="0.25">
      <c r="A59" s="36"/>
      <c r="B59" s="20"/>
      <c r="C59" s="358"/>
      <c r="D59" s="20"/>
      <c r="E59" s="277"/>
      <c r="F59" s="279"/>
      <c r="G59" s="358"/>
      <c r="H59" s="358"/>
      <c r="I59" s="358"/>
      <c r="J59" s="2"/>
      <c r="K59" s="2"/>
      <c r="L59" s="2"/>
      <c r="M59" s="2"/>
      <c r="N59" s="6"/>
      <c r="O59" s="96"/>
      <c r="P59" s="96"/>
      <c r="Q59" s="96"/>
      <c r="R59" s="6"/>
      <c r="S59" s="6"/>
      <c r="T59" s="6"/>
      <c r="U59" s="6"/>
      <c r="V59" s="6"/>
      <c r="W59" s="6"/>
      <c r="X59" s="6"/>
      <c r="Y59" s="6"/>
      <c r="Z59" s="6"/>
      <c r="AA59" s="6"/>
      <c r="AB59" s="6"/>
      <c r="AC59" s="6"/>
      <c r="AD59" s="6"/>
      <c r="AE59" s="6"/>
      <c r="AF59" s="6"/>
      <c r="AG59" s="6"/>
      <c r="AH59" s="6"/>
      <c r="AI59" s="6"/>
      <c r="AJ59" s="6"/>
      <c r="AK59" s="358"/>
      <c r="AL59" s="358"/>
    </row>
    <row r="60" spans="1:38" x14ac:dyDescent="0.25">
      <c r="A60" s="36"/>
      <c r="B60" s="20"/>
      <c r="C60" s="358"/>
      <c r="D60" s="20"/>
      <c r="E60" s="277"/>
      <c r="F60" s="280"/>
      <c r="G60" s="358"/>
      <c r="H60" s="358"/>
      <c r="I60" s="358"/>
      <c r="J60" s="2"/>
      <c r="K60" s="2"/>
      <c r="L60" s="2"/>
      <c r="M60" s="2"/>
      <c r="N60" s="6"/>
      <c r="O60" s="96"/>
      <c r="P60" s="96"/>
      <c r="Q60" s="96"/>
      <c r="R60" s="6"/>
      <c r="S60" s="6"/>
      <c r="T60" s="6"/>
      <c r="U60" s="6"/>
      <c r="V60" s="6"/>
      <c r="W60" s="6"/>
      <c r="X60" s="6"/>
      <c r="Y60" s="6"/>
      <c r="Z60" s="6"/>
      <c r="AA60" s="94"/>
      <c r="AB60" s="6"/>
      <c r="AC60" s="96"/>
      <c r="AD60" s="6"/>
      <c r="AE60" s="6"/>
      <c r="AF60" s="6"/>
      <c r="AG60" s="6"/>
      <c r="AH60" s="6"/>
      <c r="AI60" s="6"/>
      <c r="AJ60" s="6"/>
      <c r="AK60" s="358"/>
      <c r="AL60" s="358"/>
    </row>
    <row r="61" spans="1:38" x14ac:dyDescent="0.25">
      <c r="A61" s="36"/>
      <c r="B61" s="20"/>
      <c r="C61" s="358"/>
      <c r="D61" s="20"/>
      <c r="E61" s="244"/>
      <c r="F61" s="94"/>
      <c r="G61" s="358"/>
      <c r="H61" s="20"/>
      <c r="I61" s="358"/>
      <c r="J61" s="2"/>
      <c r="K61" s="2"/>
      <c r="L61" s="2"/>
      <c r="M61" s="2"/>
      <c r="N61" s="6"/>
      <c r="O61" s="96"/>
      <c r="P61" s="96"/>
      <c r="Q61" s="96"/>
      <c r="R61" s="6"/>
      <c r="S61" s="6"/>
      <c r="T61" s="6"/>
      <c r="U61" s="6"/>
      <c r="V61" s="6"/>
      <c r="W61" s="6"/>
      <c r="X61" s="6"/>
      <c r="Y61" s="6"/>
      <c r="Z61" s="6"/>
      <c r="AA61" s="6"/>
      <c r="AB61" s="6"/>
      <c r="AC61" s="6"/>
      <c r="AD61" s="6"/>
      <c r="AE61" s="6"/>
      <c r="AF61" s="6"/>
      <c r="AG61" s="6"/>
      <c r="AH61" s="6"/>
      <c r="AI61" s="6"/>
      <c r="AJ61" s="6"/>
      <c r="AK61" s="358"/>
      <c r="AL61" s="358"/>
    </row>
    <row r="62" spans="1:38" x14ac:dyDescent="0.25">
      <c r="A62" s="36"/>
      <c r="B62" s="358"/>
      <c r="C62" s="358"/>
      <c r="D62" s="6"/>
      <c r="E62" s="277"/>
      <c r="F62" s="358"/>
      <c r="G62" s="358"/>
      <c r="H62" s="358"/>
      <c r="I62" s="358"/>
      <c r="J62" s="2"/>
      <c r="K62" s="2"/>
      <c r="L62" s="2"/>
      <c r="M62" s="2"/>
      <c r="N62" s="6"/>
      <c r="O62" s="96"/>
      <c r="P62" s="96"/>
      <c r="Q62" s="96"/>
      <c r="R62" s="6"/>
      <c r="S62" s="6"/>
      <c r="T62" s="6"/>
      <c r="U62" s="6"/>
      <c r="V62" s="6"/>
      <c r="W62" s="6"/>
      <c r="X62" s="6"/>
      <c r="Y62" s="6"/>
      <c r="Z62" s="6"/>
      <c r="AA62" s="6"/>
      <c r="AB62" s="6"/>
      <c r="AC62" s="6"/>
      <c r="AD62" s="6"/>
      <c r="AE62" s="6"/>
      <c r="AF62" s="6"/>
      <c r="AG62" s="6"/>
      <c r="AH62" s="6"/>
      <c r="AI62" s="6"/>
      <c r="AJ62" s="6"/>
      <c r="AK62" s="358"/>
      <c r="AL62" s="358"/>
    </row>
    <row r="63" spans="1:38" x14ac:dyDescent="0.25">
      <c r="A63" s="36"/>
      <c r="B63" s="20"/>
      <c r="C63" s="358"/>
      <c r="D63" s="358"/>
      <c r="E63" s="244"/>
      <c r="F63" s="358"/>
      <c r="G63" s="358"/>
      <c r="H63" s="358"/>
      <c r="I63" s="358"/>
      <c r="J63" s="2"/>
      <c r="K63" s="2"/>
      <c r="L63" s="2"/>
      <c r="M63" s="2"/>
      <c r="N63" s="6"/>
      <c r="O63" s="96"/>
      <c r="P63" s="96"/>
      <c r="Q63" s="96"/>
      <c r="R63" s="6"/>
      <c r="S63" s="6"/>
      <c r="T63" s="6"/>
      <c r="U63" s="6"/>
      <c r="V63" s="6"/>
      <c r="W63" s="6"/>
      <c r="X63" s="6"/>
      <c r="Y63" s="6"/>
      <c r="Z63" s="6"/>
      <c r="AA63" s="6"/>
      <c r="AB63" s="6"/>
      <c r="AC63" s="6"/>
      <c r="AD63" s="6"/>
      <c r="AE63" s="6"/>
      <c r="AF63" s="6"/>
      <c r="AG63" s="6"/>
      <c r="AH63" s="6"/>
      <c r="AI63" s="6"/>
      <c r="AJ63" s="6"/>
      <c r="AK63" s="358"/>
      <c r="AL63" s="358"/>
    </row>
    <row r="64" spans="1:38" x14ac:dyDescent="0.25">
      <c r="B64" s="20"/>
      <c r="C64" s="358"/>
      <c r="D64" s="358"/>
      <c r="E64" s="245"/>
      <c r="F64" s="358"/>
      <c r="G64" s="358"/>
      <c r="H64" s="358"/>
      <c r="I64" s="358"/>
      <c r="N64" s="6"/>
      <c r="O64" s="96"/>
      <c r="P64" s="96"/>
      <c r="Q64" s="96"/>
      <c r="R64" s="6"/>
      <c r="S64" s="6"/>
      <c r="T64" s="6"/>
      <c r="U64" s="6"/>
      <c r="V64" s="6"/>
      <c r="W64" s="6"/>
      <c r="X64" s="6"/>
      <c r="Y64" s="6"/>
      <c r="Z64" s="6"/>
      <c r="AA64" s="6"/>
      <c r="AB64" s="6"/>
      <c r="AC64" s="6"/>
      <c r="AD64" s="6"/>
      <c r="AE64" s="6"/>
      <c r="AF64" s="6"/>
      <c r="AG64" s="6"/>
      <c r="AH64" s="6"/>
      <c r="AI64" s="6"/>
      <c r="AJ64" s="6"/>
      <c r="AK64" s="358"/>
      <c r="AL64" s="358"/>
    </row>
    <row r="65" spans="2:38" x14ac:dyDescent="0.25">
      <c r="B65" s="20"/>
      <c r="C65" s="358"/>
      <c r="D65" s="358"/>
      <c r="E65" s="245"/>
      <c r="F65" s="358"/>
      <c r="G65" s="358"/>
      <c r="H65" s="49"/>
      <c r="I65" s="358"/>
      <c r="N65" s="6"/>
      <c r="O65" s="96"/>
      <c r="P65" s="96"/>
      <c r="Q65" s="96"/>
      <c r="R65" s="6"/>
      <c r="S65" s="6"/>
      <c r="T65" s="6"/>
      <c r="U65" s="6"/>
      <c r="V65" s="6"/>
      <c r="W65" s="6"/>
      <c r="X65" s="6"/>
      <c r="Y65" s="6"/>
      <c r="Z65" s="6"/>
      <c r="AA65" s="6"/>
      <c r="AB65" s="6"/>
      <c r="AC65" s="6"/>
      <c r="AD65" s="6"/>
      <c r="AE65" s="6"/>
      <c r="AF65" s="6"/>
      <c r="AG65" s="6"/>
      <c r="AH65" s="6"/>
      <c r="AI65" s="6"/>
      <c r="AJ65" s="6"/>
      <c r="AK65" s="358"/>
      <c r="AL65" s="358"/>
    </row>
    <row r="66" spans="2:38" x14ac:dyDescent="0.25">
      <c r="B66" s="20"/>
      <c r="C66" s="358"/>
      <c r="D66" s="358"/>
      <c r="E66" s="245"/>
      <c r="F66" s="358"/>
      <c r="G66" s="358"/>
      <c r="H66" s="358"/>
      <c r="I66" s="358"/>
      <c r="N66" s="6"/>
      <c r="O66" s="96"/>
      <c r="P66" s="96"/>
      <c r="Q66" s="96"/>
      <c r="R66" s="6"/>
      <c r="S66" s="96"/>
      <c r="T66" s="6"/>
      <c r="U66" s="6"/>
      <c r="V66" s="6"/>
      <c r="W66" s="6"/>
      <c r="X66" s="6"/>
      <c r="Y66" s="6"/>
      <c r="Z66" s="6"/>
      <c r="AA66" s="6"/>
      <c r="AB66" s="6"/>
      <c r="AC66" s="6"/>
      <c r="AD66" s="6"/>
      <c r="AE66" s="6"/>
      <c r="AF66" s="6"/>
      <c r="AG66" s="6"/>
      <c r="AH66" s="6"/>
      <c r="AI66" s="6"/>
      <c r="AJ66" s="6"/>
      <c r="AK66" s="358"/>
      <c r="AL66" s="358"/>
    </row>
    <row r="67" spans="2:38" x14ac:dyDescent="0.25">
      <c r="B67" s="358"/>
      <c r="C67" s="358"/>
      <c r="D67" s="6"/>
      <c r="E67" s="244"/>
      <c r="F67" s="358"/>
      <c r="G67" s="358"/>
      <c r="H67" s="358"/>
      <c r="I67" s="358"/>
      <c r="N67" s="6"/>
      <c r="O67" s="96"/>
      <c r="P67" s="96"/>
      <c r="Q67" s="96"/>
      <c r="R67" s="6"/>
      <c r="S67" s="96"/>
      <c r="T67" s="6"/>
      <c r="U67" s="6"/>
      <c r="V67" s="6"/>
      <c r="W67" s="6"/>
      <c r="X67" s="6"/>
      <c r="Y67" s="6"/>
      <c r="Z67" s="6"/>
      <c r="AA67" s="6"/>
      <c r="AB67" s="6"/>
      <c r="AC67" s="6"/>
      <c r="AD67" s="6"/>
      <c r="AE67" s="6"/>
      <c r="AF67" s="6"/>
      <c r="AG67" s="6"/>
      <c r="AH67" s="6"/>
      <c r="AI67" s="6"/>
      <c r="AJ67" s="6"/>
      <c r="AK67" s="358"/>
      <c r="AL67" s="358"/>
    </row>
    <row r="68" spans="2:38" x14ac:dyDescent="0.25">
      <c r="B68" s="358"/>
      <c r="C68" s="358"/>
      <c r="D68" s="358"/>
      <c r="E68" s="358"/>
      <c r="F68" s="358"/>
      <c r="G68" s="358"/>
      <c r="H68" s="358"/>
      <c r="I68" s="358"/>
      <c r="N68" s="6"/>
      <c r="O68" s="96"/>
      <c r="P68" s="96"/>
      <c r="Q68" s="96"/>
      <c r="R68" s="6"/>
      <c r="S68" s="96"/>
      <c r="T68" s="6"/>
      <c r="U68" s="6"/>
      <c r="V68" s="6"/>
      <c r="W68" s="6"/>
      <c r="X68" s="6"/>
      <c r="Y68" s="6"/>
      <c r="Z68" s="6"/>
      <c r="AA68" s="6"/>
      <c r="AB68" s="6"/>
      <c r="AC68" s="6"/>
      <c r="AD68" s="6"/>
      <c r="AE68" s="6"/>
      <c r="AF68" s="6"/>
      <c r="AG68" s="6"/>
      <c r="AH68" s="6"/>
      <c r="AI68" s="6"/>
      <c r="AJ68" s="6"/>
      <c r="AK68" s="358"/>
      <c r="AL68" s="358"/>
    </row>
    <row r="69" spans="2:38" x14ac:dyDescent="0.25">
      <c r="B69" s="6"/>
      <c r="C69" s="358"/>
      <c r="D69" s="358"/>
      <c r="E69" s="357"/>
      <c r="F69" s="357"/>
      <c r="G69" s="358"/>
      <c r="H69" s="358"/>
      <c r="I69" s="358"/>
      <c r="N69" s="6"/>
      <c r="O69" s="96"/>
      <c r="P69" s="96"/>
      <c r="Q69" s="96"/>
      <c r="R69" s="6"/>
      <c r="S69" s="96"/>
      <c r="T69" s="6"/>
      <c r="U69" s="6"/>
      <c r="V69" s="6"/>
      <c r="W69" s="6"/>
      <c r="X69" s="6"/>
      <c r="Y69" s="6"/>
      <c r="Z69" s="6"/>
      <c r="AA69" s="6"/>
      <c r="AB69" s="6"/>
      <c r="AC69" s="6"/>
      <c r="AD69" s="6"/>
      <c r="AE69" s="6"/>
      <c r="AF69" s="6"/>
      <c r="AG69" s="6"/>
      <c r="AH69" s="6"/>
      <c r="AI69" s="6"/>
      <c r="AJ69" s="6"/>
      <c r="AK69" s="358"/>
      <c r="AL69" s="358"/>
    </row>
    <row r="70" spans="2:38" x14ac:dyDescent="0.25">
      <c r="B70" s="20"/>
      <c r="C70" s="358"/>
      <c r="D70" s="358"/>
      <c r="E70" s="49"/>
      <c r="F70" s="358"/>
      <c r="G70" s="358"/>
      <c r="H70" s="358"/>
      <c r="I70" s="358"/>
      <c r="N70" s="6"/>
      <c r="O70" s="96"/>
      <c r="P70" s="96"/>
      <c r="Q70" s="96"/>
      <c r="R70" s="6"/>
      <c r="S70" s="96"/>
      <c r="T70" s="6"/>
      <c r="U70" s="6"/>
      <c r="V70" s="6"/>
      <c r="W70" s="6"/>
      <c r="X70" s="6"/>
      <c r="Y70" s="6"/>
      <c r="Z70" s="6"/>
      <c r="AA70" s="6"/>
      <c r="AB70" s="6"/>
      <c r="AC70" s="6"/>
      <c r="AD70" s="6"/>
      <c r="AE70" s="6"/>
      <c r="AF70" s="6"/>
      <c r="AG70" s="6"/>
      <c r="AH70" s="6"/>
      <c r="AI70" s="6"/>
      <c r="AJ70" s="6"/>
      <c r="AK70" s="358"/>
      <c r="AL70" s="358"/>
    </row>
    <row r="71" spans="2:38" x14ac:dyDescent="0.25">
      <c r="B71" s="20"/>
      <c r="C71" s="358"/>
      <c r="D71" s="358"/>
      <c r="E71" s="49"/>
      <c r="F71" s="358"/>
      <c r="G71" s="358"/>
      <c r="H71" s="358"/>
      <c r="I71" s="358"/>
      <c r="N71" s="23"/>
      <c r="O71" s="86"/>
      <c r="P71" s="86"/>
      <c r="Q71" s="86"/>
      <c r="R71" s="6"/>
      <c r="S71" s="96"/>
      <c r="T71" s="6"/>
      <c r="U71" s="6"/>
      <c r="V71" s="6"/>
      <c r="W71" s="6"/>
      <c r="X71" s="6"/>
      <c r="Y71" s="6"/>
      <c r="Z71" s="6"/>
      <c r="AA71" s="6"/>
      <c r="AB71" s="6"/>
      <c r="AC71" s="6"/>
      <c r="AD71" s="6"/>
      <c r="AE71" s="6"/>
      <c r="AF71" s="6"/>
      <c r="AG71" s="6"/>
      <c r="AH71" s="6"/>
      <c r="AI71" s="6"/>
      <c r="AJ71" s="6"/>
      <c r="AK71" s="358"/>
      <c r="AL71" s="358"/>
    </row>
    <row r="72" spans="2:38" x14ac:dyDescent="0.25">
      <c r="B72" s="20"/>
      <c r="C72" s="358"/>
      <c r="D72" s="358"/>
      <c r="E72" s="49"/>
      <c r="F72" s="358"/>
      <c r="G72" s="358"/>
      <c r="H72" s="358"/>
      <c r="I72" s="358"/>
      <c r="N72" s="6"/>
      <c r="O72" s="6"/>
      <c r="P72" s="6"/>
      <c r="Q72" s="6"/>
      <c r="R72" s="6"/>
      <c r="S72" s="6"/>
      <c r="T72" s="6"/>
      <c r="U72" s="6"/>
      <c r="V72" s="6"/>
      <c r="W72" s="6"/>
      <c r="X72" s="6"/>
      <c r="Y72" s="6"/>
      <c r="Z72" s="6"/>
      <c r="AA72" s="6"/>
      <c r="AB72" s="6"/>
      <c r="AC72" s="6"/>
      <c r="AD72" s="6"/>
      <c r="AE72" s="6"/>
      <c r="AF72" s="6"/>
      <c r="AG72" s="6"/>
      <c r="AH72" s="6"/>
      <c r="AI72" s="6"/>
      <c r="AJ72" s="6"/>
      <c r="AK72" s="358"/>
      <c r="AL72" s="358"/>
    </row>
    <row r="73" spans="2:38" x14ac:dyDescent="0.25">
      <c r="B73" s="20"/>
      <c r="C73" s="358"/>
      <c r="D73" s="358"/>
      <c r="E73" s="49"/>
      <c r="F73" s="358"/>
      <c r="G73" s="358"/>
      <c r="H73" s="358"/>
      <c r="I73" s="358"/>
      <c r="N73" s="6"/>
      <c r="O73" s="6"/>
      <c r="P73" s="6"/>
      <c r="Q73" s="6"/>
      <c r="R73" s="6"/>
      <c r="S73" s="6"/>
      <c r="T73" s="6"/>
      <c r="U73" s="6"/>
      <c r="V73" s="6"/>
      <c r="W73" s="6"/>
      <c r="X73" s="6"/>
      <c r="Y73" s="6"/>
      <c r="Z73" s="6"/>
      <c r="AA73" s="6"/>
      <c r="AB73" s="6"/>
      <c r="AC73" s="6"/>
      <c r="AD73" s="6"/>
      <c r="AE73" s="6"/>
      <c r="AF73" s="6"/>
      <c r="AG73" s="6"/>
      <c r="AH73" s="6"/>
      <c r="AI73" s="6"/>
      <c r="AJ73" s="6"/>
      <c r="AK73" s="358"/>
      <c r="AL73" s="358"/>
    </row>
    <row r="74" spans="2:38" x14ac:dyDescent="0.25">
      <c r="B74" s="358"/>
      <c r="C74" s="358"/>
      <c r="D74" s="358"/>
      <c r="E74" s="358"/>
      <c r="F74" s="358"/>
      <c r="G74" s="358"/>
      <c r="H74" s="358"/>
      <c r="I74" s="358"/>
      <c r="N74" s="6"/>
      <c r="O74" s="6"/>
      <c r="P74" s="6"/>
      <c r="Q74" s="6"/>
      <c r="R74" s="6"/>
      <c r="S74" s="6"/>
      <c r="T74" s="6"/>
      <c r="U74" s="6"/>
      <c r="V74" s="6"/>
      <c r="W74" s="6"/>
      <c r="X74" s="6"/>
      <c r="Y74" s="6"/>
      <c r="Z74" s="6"/>
      <c r="AA74" s="6"/>
      <c r="AB74" s="6"/>
      <c r="AC74" s="6"/>
      <c r="AD74" s="6"/>
      <c r="AE74" s="6"/>
      <c r="AF74" s="6"/>
      <c r="AG74" s="6"/>
      <c r="AH74" s="6"/>
      <c r="AI74" s="6"/>
      <c r="AJ74" s="6"/>
      <c r="AK74" s="358"/>
      <c r="AL74" s="358"/>
    </row>
    <row r="75" spans="2:38" x14ac:dyDescent="0.25">
      <c r="B75" s="358"/>
      <c r="C75" s="358"/>
      <c r="D75" s="358"/>
      <c r="E75" s="358"/>
      <c r="F75" s="358"/>
      <c r="G75" s="358"/>
      <c r="H75" s="358"/>
      <c r="I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row>
    <row r="76" spans="2:38" x14ac:dyDescent="0.25">
      <c r="B76" s="207"/>
      <c r="C76" s="208"/>
      <c r="D76" s="208"/>
      <c r="E76" s="208"/>
      <c r="F76" s="208"/>
      <c r="G76" s="208"/>
      <c r="H76" s="208"/>
      <c r="I76" s="33"/>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row>
    <row r="77" spans="2:38" x14ac:dyDescent="0.25">
      <c r="B77" s="207"/>
      <c r="C77" s="208"/>
      <c r="D77" s="208"/>
      <c r="E77" s="208"/>
      <c r="F77" s="208"/>
      <c r="G77" s="208"/>
      <c r="H77" s="208"/>
      <c r="I77" s="33"/>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row>
    <row r="78" spans="2:38" ht="22.8" x14ac:dyDescent="0.25">
      <c r="B78" s="1406"/>
      <c r="C78" s="1360"/>
      <c r="D78" s="1360"/>
      <c r="E78" s="1360"/>
      <c r="F78" s="1360"/>
      <c r="G78" s="1360"/>
      <c r="H78" s="1360"/>
      <c r="I78" s="1407"/>
      <c r="J78" s="2"/>
      <c r="R78" s="4"/>
      <c r="S78" s="2"/>
    </row>
    <row r="79" spans="2:38" ht="37.5" customHeight="1" x14ac:dyDescent="0.25">
      <c r="B79" s="1406" t="s">
        <v>372</v>
      </c>
      <c r="C79" s="1360"/>
      <c r="D79" s="1360"/>
      <c r="E79" s="1360"/>
      <c r="F79" s="1360"/>
      <c r="G79" s="1360"/>
      <c r="H79" s="1360"/>
      <c r="I79" s="1407"/>
      <c r="J79" s="2"/>
      <c r="K79" s="2"/>
      <c r="L79" s="2"/>
      <c r="M79" s="1"/>
      <c r="N79" s="1"/>
      <c r="O79" s="1"/>
      <c r="P79" s="1"/>
      <c r="Q79" s="1"/>
      <c r="R79" s="2"/>
      <c r="S79" s="2"/>
    </row>
    <row r="80" spans="2:38" x14ac:dyDescent="0.25">
      <c r="B80" s="109"/>
      <c r="C80" s="110"/>
      <c r="D80" s="110"/>
      <c r="E80" s="110"/>
      <c r="F80" s="110"/>
      <c r="G80" s="110"/>
      <c r="H80" s="151"/>
      <c r="I80" s="146"/>
      <c r="J80" s="2"/>
      <c r="K80" s="2"/>
      <c r="L80" s="2"/>
      <c r="M80" s="1"/>
      <c r="N80" s="1"/>
      <c r="O80" s="1"/>
      <c r="P80" s="1"/>
      <c r="Q80" s="1"/>
      <c r="R80" s="2"/>
      <c r="S80" s="2"/>
    </row>
    <row r="81" spans="2:19" ht="14.4" x14ac:dyDescent="0.35">
      <c r="B81" s="113"/>
      <c r="C81" s="114"/>
      <c r="D81" s="115" t="s">
        <v>98</v>
      </c>
      <c r="E81" s="116"/>
      <c r="F81" s="116"/>
      <c r="G81" s="117"/>
      <c r="H81" s="118"/>
      <c r="I81" s="118"/>
      <c r="J81" s="2"/>
      <c r="K81" s="2"/>
      <c r="L81" s="2"/>
      <c r="M81" s="1"/>
      <c r="N81" s="1"/>
      <c r="O81" s="1"/>
      <c r="P81" s="1"/>
      <c r="Q81" s="1"/>
      <c r="R81" s="2"/>
      <c r="S81" s="2"/>
    </row>
    <row r="82" spans="2:19" x14ac:dyDescent="0.25">
      <c r="B82" s="119"/>
      <c r="C82" s="120"/>
      <c r="D82" s="121" t="s">
        <v>99</v>
      </c>
      <c r="E82" s="2"/>
      <c r="F82" s="2"/>
      <c r="G82" s="33"/>
      <c r="H82" s="122"/>
      <c r="I82" s="122"/>
      <c r="J82" s="2"/>
      <c r="K82" s="2"/>
      <c r="L82" s="2"/>
      <c r="M82" s="1"/>
      <c r="N82" s="1"/>
      <c r="O82" s="1"/>
      <c r="P82" s="1"/>
      <c r="Q82" s="1"/>
      <c r="R82" s="2"/>
      <c r="S82" s="2"/>
    </row>
    <row r="83" spans="2:19" ht="14.4" x14ac:dyDescent="0.3">
      <c r="B83" s="123"/>
      <c r="C83" s="124"/>
      <c r="D83" s="125" t="s">
        <v>100</v>
      </c>
      <c r="E83" s="110"/>
      <c r="F83" s="2"/>
      <c r="G83" s="111"/>
      <c r="H83" s="122"/>
      <c r="I83" s="122"/>
      <c r="J83" s="2"/>
      <c r="K83" s="2"/>
      <c r="L83" s="2"/>
      <c r="M83" s="1"/>
      <c r="N83" s="1"/>
      <c r="O83" s="1"/>
      <c r="P83" s="1"/>
      <c r="Q83" s="1"/>
      <c r="R83" s="2"/>
      <c r="S83" s="2"/>
    </row>
    <row r="84" spans="2:19" x14ac:dyDescent="0.25">
      <c r="B84" s="1408" t="s">
        <v>344</v>
      </c>
      <c r="C84" s="1409"/>
      <c r="D84" s="1409"/>
      <c r="E84" s="1409"/>
      <c r="F84" s="1409"/>
      <c r="G84" s="1410"/>
      <c r="H84" s="126"/>
      <c r="I84" s="126"/>
      <c r="J84" s="2"/>
      <c r="K84" s="2"/>
      <c r="L84" s="2"/>
      <c r="M84" s="1"/>
      <c r="N84" s="1"/>
      <c r="O84" s="1"/>
      <c r="P84" s="1"/>
      <c r="Q84" s="1"/>
      <c r="R84" s="2"/>
      <c r="S84" s="2"/>
    </row>
    <row r="85" spans="2:19" x14ac:dyDescent="0.25">
      <c r="B85" s="127" t="s">
        <v>102</v>
      </c>
      <c r="C85" s="114"/>
      <c r="D85" s="114" t="s">
        <v>103</v>
      </c>
      <c r="E85" s="114"/>
      <c r="F85" s="114" t="s">
        <v>103</v>
      </c>
      <c r="G85" s="128" t="s">
        <v>141</v>
      </c>
      <c r="H85" s="128" t="s">
        <v>104</v>
      </c>
      <c r="I85" s="126" t="s">
        <v>105</v>
      </c>
      <c r="J85" s="2"/>
      <c r="K85" s="2"/>
      <c r="L85" s="2"/>
      <c r="M85" s="1"/>
      <c r="N85" s="1"/>
      <c r="O85" s="1"/>
      <c r="P85" s="1"/>
      <c r="Q85" s="1"/>
      <c r="R85" s="2"/>
      <c r="S85" s="2"/>
    </row>
    <row r="86" spans="2:19" x14ac:dyDescent="0.25">
      <c r="B86" s="113"/>
      <c r="C86" s="113"/>
      <c r="D86" s="116"/>
      <c r="E86" s="117"/>
      <c r="F86" s="33"/>
      <c r="G86" s="36"/>
      <c r="H86" s="120"/>
      <c r="I86" s="120"/>
      <c r="J86" s="2"/>
      <c r="K86" s="2"/>
      <c r="L86" s="2"/>
      <c r="M86" s="1"/>
      <c r="N86" s="1"/>
      <c r="O86" s="1"/>
      <c r="P86" s="1"/>
      <c r="Q86" s="1"/>
      <c r="R86" s="2"/>
      <c r="S86" s="2"/>
    </row>
    <row r="87" spans="2:19" x14ac:dyDescent="0.25">
      <c r="B87" s="119"/>
      <c r="C87" s="36"/>
      <c r="D87" s="2"/>
      <c r="E87" s="33"/>
      <c r="F87" s="33"/>
      <c r="G87" s="36"/>
      <c r="H87" s="120"/>
      <c r="I87" s="120"/>
      <c r="J87" s="2"/>
      <c r="K87" s="2"/>
      <c r="L87" s="2"/>
      <c r="M87" s="1"/>
      <c r="N87" s="1"/>
      <c r="O87" s="1"/>
      <c r="P87" s="1"/>
      <c r="Q87" s="1"/>
      <c r="R87" s="2"/>
      <c r="S87" s="2"/>
    </row>
    <row r="88" spans="2:19" ht="14.4" x14ac:dyDescent="0.3">
      <c r="B88" s="129" t="s">
        <v>328</v>
      </c>
      <c r="C88" s="74" t="s">
        <v>587</v>
      </c>
      <c r="D88" s="2"/>
      <c r="E88" s="33"/>
      <c r="F88" s="33"/>
      <c r="G88" s="36"/>
      <c r="H88" s="120"/>
      <c r="I88" s="120"/>
      <c r="J88" s="2"/>
      <c r="K88" s="2"/>
      <c r="L88" s="2"/>
      <c r="M88" s="1"/>
      <c r="N88" s="1"/>
      <c r="O88" s="1"/>
      <c r="P88" s="1"/>
      <c r="Q88" s="1"/>
      <c r="R88" s="2"/>
      <c r="S88" s="2"/>
    </row>
    <row r="89" spans="2:19" x14ac:dyDescent="0.25">
      <c r="B89" s="130"/>
      <c r="C89" s="131"/>
      <c r="D89" s="2"/>
      <c r="E89" s="33"/>
      <c r="F89" s="33"/>
      <c r="G89" s="36"/>
      <c r="H89" s="120"/>
      <c r="I89" s="120"/>
      <c r="J89" s="2"/>
      <c r="K89" s="2"/>
      <c r="L89" s="2"/>
      <c r="M89" s="1"/>
      <c r="N89" s="1"/>
      <c r="O89" s="1"/>
      <c r="P89" s="1"/>
      <c r="Q89" s="1"/>
      <c r="R89" s="2"/>
      <c r="S89" s="2"/>
    </row>
    <row r="90" spans="2:19" ht="14.4" x14ac:dyDescent="0.3">
      <c r="B90" s="73" t="s">
        <v>329</v>
      </c>
      <c r="C90" s="74" t="s">
        <v>586</v>
      </c>
      <c r="D90" s="2"/>
      <c r="E90" s="33"/>
      <c r="F90" s="33"/>
      <c r="G90" s="36"/>
      <c r="H90" s="120"/>
      <c r="I90" s="120"/>
      <c r="J90" s="2"/>
      <c r="K90" s="2"/>
      <c r="L90" s="2"/>
      <c r="M90" s="1"/>
      <c r="N90" s="1"/>
      <c r="O90" s="1"/>
      <c r="P90" s="1"/>
      <c r="Q90" s="1"/>
      <c r="R90" s="2"/>
      <c r="S90" s="2"/>
    </row>
    <row r="91" spans="2:19" x14ac:dyDescent="0.25">
      <c r="B91" s="130"/>
      <c r="C91" s="131"/>
      <c r="D91" s="2"/>
      <c r="E91" s="33"/>
      <c r="F91" s="33"/>
      <c r="G91" s="36"/>
      <c r="H91" s="120"/>
      <c r="I91" s="120"/>
      <c r="J91" s="2"/>
      <c r="K91" s="2"/>
      <c r="L91" s="2"/>
      <c r="M91" s="1"/>
      <c r="N91" s="1"/>
      <c r="O91" s="1"/>
      <c r="P91" s="1"/>
      <c r="Q91" s="1"/>
      <c r="R91" s="4"/>
      <c r="S91" s="2"/>
    </row>
    <row r="92" spans="2:19" ht="14.4" x14ac:dyDescent="0.25">
      <c r="B92" s="73"/>
      <c r="C92" s="78" t="s">
        <v>582</v>
      </c>
      <c r="D92" s="2"/>
      <c r="E92" s="33"/>
      <c r="F92" s="33"/>
      <c r="G92" s="36"/>
      <c r="H92" s="120"/>
      <c r="I92" s="120"/>
      <c r="J92" s="2"/>
      <c r="K92" s="2"/>
      <c r="L92" s="2"/>
      <c r="M92" s="1"/>
      <c r="N92" s="1"/>
      <c r="O92" s="1"/>
      <c r="P92" s="1"/>
      <c r="Q92" s="1"/>
      <c r="R92" s="4"/>
      <c r="S92" s="2"/>
    </row>
    <row r="93" spans="2:19" ht="14.4" x14ac:dyDescent="0.3">
      <c r="B93" s="74"/>
      <c r="C93" s="36" t="s">
        <v>56</v>
      </c>
      <c r="D93" s="2"/>
      <c r="E93" s="33"/>
      <c r="F93" s="112"/>
      <c r="G93" s="36"/>
      <c r="H93" s="120"/>
      <c r="I93" s="120"/>
      <c r="J93" s="2"/>
      <c r="K93" s="2"/>
      <c r="L93" s="2"/>
      <c r="M93" s="1"/>
      <c r="N93" s="1"/>
      <c r="O93" s="1"/>
      <c r="P93" s="1"/>
      <c r="Q93" s="1"/>
      <c r="R93" s="4"/>
      <c r="S93" s="2"/>
    </row>
    <row r="94" spans="2:19" x14ac:dyDescent="0.25">
      <c r="B94" s="130"/>
      <c r="C94" s="36" t="s">
        <v>56</v>
      </c>
      <c r="D94" s="2"/>
      <c r="E94" s="33"/>
      <c r="F94" s="112"/>
      <c r="G94" s="36"/>
      <c r="H94" s="120"/>
      <c r="I94" s="120"/>
      <c r="J94" s="2"/>
      <c r="K94" s="2"/>
      <c r="L94" s="2"/>
      <c r="M94" s="1"/>
      <c r="N94" s="1"/>
      <c r="O94" s="1"/>
      <c r="P94" s="1"/>
      <c r="Q94" s="1"/>
      <c r="R94" s="4"/>
      <c r="S94" s="2"/>
    </row>
    <row r="95" spans="2:19" x14ac:dyDescent="0.25">
      <c r="B95" s="130"/>
      <c r="C95" s="64" t="s">
        <v>583</v>
      </c>
      <c r="D95" s="2"/>
      <c r="E95" s="112"/>
      <c r="F95" s="132" t="s">
        <v>17</v>
      </c>
      <c r="G95" s="133">
        <v>3</v>
      </c>
      <c r="H95" s="134">
        <v>10000</v>
      </c>
      <c r="I95" s="135">
        <f>(G95*H95)</f>
        <v>30000</v>
      </c>
      <c r="J95" s="2"/>
      <c r="K95" s="2"/>
      <c r="L95" s="2"/>
      <c r="M95" s="1"/>
      <c r="N95" s="1"/>
      <c r="O95" s="1"/>
      <c r="P95" s="1"/>
      <c r="Q95" s="1"/>
      <c r="R95" s="4"/>
      <c r="S95" s="2"/>
    </row>
    <row r="96" spans="2:19" x14ac:dyDescent="0.25">
      <c r="B96" s="130"/>
      <c r="C96" s="36"/>
      <c r="D96" s="2"/>
      <c r="E96" s="112"/>
      <c r="F96" s="112"/>
      <c r="G96" s="36"/>
      <c r="H96" s="120"/>
      <c r="I96" s="120"/>
      <c r="J96" s="2"/>
      <c r="K96" s="2"/>
      <c r="L96" s="2"/>
      <c r="M96" s="1"/>
      <c r="N96" s="1"/>
      <c r="O96" s="1"/>
      <c r="P96" s="1"/>
      <c r="Q96" s="1"/>
      <c r="R96" s="4"/>
      <c r="S96" s="2"/>
    </row>
    <row r="97" spans="2:19" x14ac:dyDescent="0.25">
      <c r="B97" s="130"/>
      <c r="C97" s="131" t="s">
        <v>332</v>
      </c>
      <c r="D97" s="6"/>
      <c r="E97" s="112"/>
      <c r="F97" s="132" t="s">
        <v>17</v>
      </c>
      <c r="G97" s="133">
        <v>0</v>
      </c>
      <c r="H97" s="134">
        <v>0</v>
      </c>
      <c r="I97" s="135">
        <f>(G97*H97)</f>
        <v>0</v>
      </c>
      <c r="J97" s="2"/>
      <c r="K97" s="2"/>
      <c r="L97" s="2"/>
      <c r="M97" s="1"/>
      <c r="N97" s="1"/>
      <c r="O97" s="1"/>
      <c r="P97" s="1"/>
      <c r="Q97" s="1"/>
      <c r="R97" s="4"/>
      <c r="S97" s="2"/>
    </row>
    <row r="98" spans="2:19" x14ac:dyDescent="0.25">
      <c r="B98" s="130"/>
      <c r="C98" s="36"/>
      <c r="D98" s="2"/>
      <c r="E98" s="112"/>
      <c r="F98" s="112"/>
      <c r="G98" s="136"/>
      <c r="H98" s="122"/>
      <c r="I98" s="122"/>
      <c r="J98" s="2"/>
      <c r="K98" s="2"/>
      <c r="L98" s="2"/>
      <c r="M98" s="1"/>
      <c r="N98" s="1"/>
      <c r="O98" s="1"/>
      <c r="P98" s="1"/>
      <c r="Q98" s="1"/>
      <c r="R98" s="4"/>
      <c r="S98" s="2"/>
    </row>
    <row r="99" spans="2:19" x14ac:dyDescent="0.25">
      <c r="B99" s="130"/>
      <c r="C99" s="78" t="s">
        <v>584</v>
      </c>
      <c r="D99" s="6"/>
      <c r="E99" s="112"/>
      <c r="F99" s="132" t="s">
        <v>17</v>
      </c>
      <c r="G99" s="133">
        <v>0</v>
      </c>
      <c r="H99" s="134">
        <v>0</v>
      </c>
      <c r="I99" s="135">
        <f>(G99*H99)</f>
        <v>0</v>
      </c>
      <c r="J99" s="2"/>
      <c r="K99" s="2"/>
      <c r="L99" s="2"/>
      <c r="M99" s="1"/>
      <c r="N99" s="1"/>
      <c r="O99" s="1"/>
      <c r="P99" s="1"/>
      <c r="Q99" s="1"/>
      <c r="R99" s="4"/>
      <c r="S99" s="2"/>
    </row>
    <row r="100" spans="2:19" x14ac:dyDescent="0.25">
      <c r="B100" s="130"/>
      <c r="C100" s="131"/>
      <c r="D100" s="2"/>
      <c r="E100" s="112"/>
      <c r="F100" s="132"/>
      <c r="G100" s="133"/>
      <c r="H100" s="134"/>
      <c r="I100" s="135"/>
      <c r="J100" s="2"/>
      <c r="K100" s="2"/>
      <c r="L100" s="2"/>
      <c r="M100" s="1"/>
      <c r="N100" s="1"/>
      <c r="O100" s="1"/>
      <c r="P100" s="1"/>
      <c r="Q100" s="1"/>
      <c r="R100" s="4"/>
      <c r="S100" s="2"/>
    </row>
    <row r="101" spans="2:19" x14ac:dyDescent="0.25">
      <c r="B101" s="130"/>
      <c r="C101" s="131"/>
      <c r="D101" s="2"/>
      <c r="E101" s="112"/>
      <c r="F101" s="112"/>
      <c r="G101" s="136"/>
      <c r="H101" s="122"/>
      <c r="I101" s="122"/>
      <c r="J101" s="2"/>
      <c r="K101" s="2"/>
      <c r="L101" s="2"/>
      <c r="M101" s="1"/>
      <c r="N101" s="1"/>
      <c r="O101" s="1"/>
      <c r="P101" s="1"/>
      <c r="Q101" s="1"/>
      <c r="R101" s="4"/>
      <c r="S101" s="2"/>
    </row>
    <row r="102" spans="2:19" x14ac:dyDescent="0.25">
      <c r="B102" s="130"/>
      <c r="C102" s="137" t="s">
        <v>585</v>
      </c>
      <c r="D102" s="2"/>
      <c r="E102" s="112"/>
      <c r="F102" s="132"/>
      <c r="G102" s="133"/>
      <c r="H102" s="134"/>
      <c r="I102" s="135">
        <f>SUM(I95:I99)</f>
        <v>30000</v>
      </c>
      <c r="J102" s="2"/>
      <c r="K102" s="2"/>
      <c r="L102" s="2"/>
      <c r="M102" s="1"/>
      <c r="N102" s="1"/>
      <c r="O102" s="1"/>
      <c r="P102" s="1"/>
      <c r="Q102" s="1"/>
      <c r="R102" s="4"/>
      <c r="S102" s="2"/>
    </row>
    <row r="103" spans="2:19" x14ac:dyDescent="0.25">
      <c r="B103" s="130"/>
      <c r="C103" s="131"/>
      <c r="D103" s="2"/>
      <c r="E103" s="112"/>
      <c r="F103" s="132"/>
      <c r="G103" s="136"/>
      <c r="H103" s="122"/>
      <c r="I103" s="122"/>
      <c r="J103" s="2"/>
      <c r="K103" s="2"/>
      <c r="L103" s="2"/>
      <c r="M103" s="1"/>
      <c r="N103" s="1"/>
      <c r="O103" s="1"/>
      <c r="P103" s="1"/>
      <c r="Q103" s="1"/>
      <c r="R103" s="4"/>
      <c r="S103" s="2"/>
    </row>
    <row r="104" spans="2:19" x14ac:dyDescent="0.25">
      <c r="B104" s="130"/>
      <c r="C104" s="145"/>
      <c r="D104" s="110"/>
      <c r="E104" s="146"/>
      <c r="F104" s="147"/>
      <c r="G104" s="148"/>
      <c r="H104" s="149"/>
      <c r="I104" s="149"/>
      <c r="J104" s="2"/>
      <c r="K104" s="2"/>
      <c r="L104" s="2"/>
      <c r="M104" s="1"/>
      <c r="N104" s="1"/>
      <c r="O104" s="1"/>
      <c r="P104" s="1"/>
      <c r="Q104" s="1"/>
      <c r="R104" s="4"/>
      <c r="S104" s="2"/>
    </row>
  </sheetData>
  <customSheetViews>
    <customSheetView guid="{A6782FE9-B685-414A-AE7C-88DCECE46F98}" showGridLines="0">
      <pane ySplit="1" topLeftCell="A55" activePane="bottomLeft" state="frozen"/>
      <selection pane="bottomLeft"/>
    </customSheetView>
    <customSheetView guid="{B3CC6716-B0D5-47EF-8E63-31BFB5BD2D58}" showGridLines="0" fitToPage="1" hiddenRows="1">
      <pane ySplit="1" topLeftCell="A55" activePane="bottomLeft" state="frozen"/>
      <selection pane="bottomLeft" activeCell="P83" sqref="P83"/>
      <pageMargins left="0.7" right="0.7" top="0.75" bottom="0.75" header="0.3" footer="0.3"/>
      <pageSetup paperSize="9" scale="36" orientation="portrait" r:id="rId1"/>
    </customSheetView>
  </customSheetViews>
  <mergeCells count="7">
    <mergeCell ref="B2:I2"/>
    <mergeCell ref="G32:G33"/>
    <mergeCell ref="AG37:AJ37"/>
    <mergeCell ref="X39:Y39"/>
    <mergeCell ref="B84:G84"/>
    <mergeCell ref="B78:I78"/>
    <mergeCell ref="B79:I79"/>
  </mergeCells>
  <hyperlinks>
    <hyperlink ref="D83" r:id="rId2" xr:uid="{00000000-0004-0000-1F00-000000000000}"/>
  </hyperlinks>
  <pageMargins left="0.7" right="0.7" top="0.75" bottom="0.75" header="0.3" footer="0.3"/>
  <pageSetup paperSize="9" scale="24"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13">
    <tabColor rgb="FF002060"/>
  </sheetPr>
  <dimension ref="A1:AJ427"/>
  <sheetViews>
    <sheetView workbookViewId="0">
      <selection activeCell="E460" sqref="E460"/>
    </sheetView>
  </sheetViews>
  <sheetFormatPr baseColWidth="10" defaultColWidth="11.5546875" defaultRowHeight="13.2" outlineLevelRow="1" x14ac:dyDescent="0.25"/>
  <cols>
    <col min="1" max="1" width="11.5546875" style="3"/>
    <col min="2" max="2" width="11.5546875" style="607" customWidth="1"/>
    <col min="3" max="4" width="17.77734375" style="607" customWidth="1"/>
    <col min="5" max="5" width="14.77734375" style="607" customWidth="1"/>
    <col min="6" max="6" width="9.44140625" style="607" customWidth="1"/>
    <col min="7" max="7" width="22.109375" style="607" customWidth="1"/>
    <col min="8" max="8" width="15" style="607" customWidth="1"/>
    <col min="9" max="9" width="6.77734375" style="607" customWidth="1"/>
    <col min="10" max="10" width="14.77734375" style="607" customWidth="1"/>
    <col min="11" max="11" width="9.44140625" style="607" customWidth="1"/>
    <col min="12" max="12" width="22.109375" style="607" customWidth="1"/>
    <col min="13" max="13" width="15" style="250" customWidth="1"/>
    <col min="14" max="14" width="6.77734375" style="250" customWidth="1"/>
    <col min="15" max="15" width="8.88671875" style="250" customWidth="1"/>
    <col min="16" max="16" width="12.77734375" style="250" customWidth="1"/>
    <col min="17" max="17" width="13.77734375" style="250" customWidth="1"/>
    <col min="18" max="18" width="15.109375" style="4" customWidth="1"/>
    <col min="19" max="19" width="12.88671875" style="607" customWidth="1"/>
    <col min="20" max="20" width="17.77734375" style="3" customWidth="1"/>
    <col min="21" max="21" width="20" style="3" customWidth="1"/>
    <col min="22" max="23" width="11.5546875" style="3" customWidth="1"/>
    <col min="24" max="24" width="11.5546875" style="3"/>
    <col min="25" max="34" width="11.5546875" style="3" customWidth="1"/>
    <col min="35" max="16384" width="11.5546875" style="3"/>
  </cols>
  <sheetData>
    <row r="1" spans="1:36" ht="54.75" customHeight="1" x14ac:dyDescent="0.4">
      <c r="A1" s="607"/>
      <c r="B1" s="1430" t="s">
        <v>718</v>
      </c>
      <c r="C1" s="1430"/>
      <c r="D1" s="1430"/>
      <c r="E1" s="1430"/>
      <c r="F1" s="1430"/>
      <c r="G1" s="1430"/>
      <c r="H1" s="1430"/>
      <c r="I1" s="1430"/>
      <c r="L1" s="250"/>
      <c r="Q1" s="4"/>
      <c r="R1" s="607"/>
      <c r="S1" s="3"/>
    </row>
    <row r="2" spans="1:36" s="625" customFormat="1" ht="30" customHeight="1" x14ac:dyDescent="0.35">
      <c r="A2" s="621" t="s">
        <v>348</v>
      </c>
      <c r="B2" s="582" t="s">
        <v>69</v>
      </c>
      <c r="C2" s="622"/>
      <c r="D2" s="622"/>
      <c r="E2" s="622"/>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579"/>
      <c r="AG2" s="579"/>
      <c r="AH2" s="579"/>
      <c r="AI2" s="579"/>
      <c r="AJ2" s="624"/>
    </row>
    <row r="3" spans="1:36" hidden="1" outlineLevel="1" x14ac:dyDescent="0.25">
      <c r="M3" s="607"/>
      <c r="N3" s="607"/>
      <c r="O3" s="607"/>
      <c r="P3" s="607"/>
      <c r="Q3" s="607"/>
      <c r="R3" s="607"/>
      <c r="T3" s="607"/>
      <c r="U3" s="607"/>
      <c r="V3" s="607"/>
      <c r="W3" s="607"/>
      <c r="X3" s="607"/>
      <c r="Y3" s="607"/>
      <c r="Z3" s="607"/>
      <c r="AA3" s="607"/>
      <c r="AB3" s="607"/>
      <c r="AC3" s="607"/>
      <c r="AD3" s="607"/>
      <c r="AE3" s="607"/>
      <c r="AF3" s="607"/>
      <c r="AG3" s="607"/>
    </row>
    <row r="4" spans="1:36" ht="12.75" hidden="1" customHeight="1" outlineLevel="1" x14ac:dyDescent="0.25">
      <c r="C4" s="607" t="s">
        <v>61</v>
      </c>
      <c r="D4" s="47">
        <f>F30</f>
        <v>0</v>
      </c>
      <c r="E4" s="607" t="s">
        <v>70</v>
      </c>
      <c r="F4" s="6" t="s">
        <v>321</v>
      </c>
      <c r="M4" s="607"/>
      <c r="N4" s="607"/>
      <c r="O4" s="607"/>
      <c r="P4" s="607"/>
      <c r="Q4" s="607"/>
      <c r="R4" s="607"/>
      <c r="T4" s="607"/>
      <c r="U4" s="607"/>
      <c r="V4" s="607"/>
      <c r="W4" s="607"/>
      <c r="X4" s="607"/>
      <c r="Y4" s="607"/>
      <c r="Z4" s="607"/>
      <c r="AA4" s="607"/>
      <c r="AB4" s="607"/>
      <c r="AC4" s="607"/>
      <c r="AD4" s="607"/>
      <c r="AE4" s="607"/>
      <c r="AF4" s="607"/>
      <c r="AG4" s="607"/>
    </row>
    <row r="5" spans="1:36" ht="15.75" hidden="1" customHeight="1" outlineLevel="1" x14ac:dyDescent="0.3">
      <c r="C5" s="607" t="s">
        <v>71</v>
      </c>
      <c r="D5" s="607">
        <v>0.06</v>
      </c>
      <c r="E5" s="48"/>
      <c r="M5" s="607"/>
      <c r="N5" s="607"/>
      <c r="O5" s="607"/>
      <c r="P5" s="607"/>
      <c r="Q5" s="607"/>
      <c r="R5" s="607"/>
      <c r="T5" s="607"/>
      <c r="U5" s="607"/>
      <c r="V5" s="607"/>
      <c r="W5" s="607"/>
      <c r="X5" s="607"/>
      <c r="Y5" s="607"/>
      <c r="Z5" s="607"/>
      <c r="AA5" s="607"/>
      <c r="AB5" s="607"/>
      <c r="AC5" s="607"/>
      <c r="AD5" s="607"/>
      <c r="AE5" s="607"/>
      <c r="AF5" s="607"/>
      <c r="AG5" s="607"/>
    </row>
    <row r="6" spans="1:36" ht="15" hidden="1" customHeight="1" outlineLevel="1" x14ac:dyDescent="0.3">
      <c r="C6" s="607" t="s">
        <v>72</v>
      </c>
      <c r="D6" s="607">
        <v>15</v>
      </c>
      <c r="E6" s="607" t="s">
        <v>73</v>
      </c>
      <c r="F6" s="8" t="s">
        <v>74</v>
      </c>
      <c r="M6" s="607"/>
      <c r="N6" s="607"/>
      <c r="O6" s="607"/>
      <c r="P6" s="607"/>
      <c r="Q6" s="607"/>
      <c r="R6" s="607"/>
      <c r="T6" s="607"/>
      <c r="U6" s="607"/>
      <c r="V6" s="607"/>
      <c r="W6" s="607"/>
      <c r="X6" s="607"/>
      <c r="Y6" s="607"/>
      <c r="Z6" s="607"/>
      <c r="AA6" s="607"/>
      <c r="AB6" s="607"/>
      <c r="AC6" s="607"/>
      <c r="AD6" s="607"/>
      <c r="AE6" s="607"/>
      <c r="AF6" s="607"/>
      <c r="AG6" s="607"/>
    </row>
    <row r="7" spans="1:36" ht="12.75" hidden="1" customHeight="1" outlineLevel="1" x14ac:dyDescent="0.25">
      <c r="C7" s="607" t="s">
        <v>75</v>
      </c>
      <c r="D7" s="47">
        <v>16000</v>
      </c>
      <c r="E7" s="607" t="s">
        <v>76</v>
      </c>
      <c r="M7" s="607"/>
      <c r="N7" s="607"/>
      <c r="O7" s="607"/>
      <c r="P7" s="607"/>
      <c r="Q7" s="607"/>
      <c r="R7" s="607"/>
      <c r="T7" s="607"/>
      <c r="U7" s="607"/>
      <c r="V7" s="607"/>
      <c r="W7" s="607"/>
      <c r="X7" s="607"/>
      <c r="Y7" s="607"/>
      <c r="Z7" s="607"/>
      <c r="AA7" s="607"/>
      <c r="AB7" s="607"/>
      <c r="AC7" s="607"/>
      <c r="AD7" s="607"/>
      <c r="AE7" s="607"/>
      <c r="AF7" s="607"/>
      <c r="AG7" s="607"/>
    </row>
    <row r="8" spans="1:36" ht="12.75" hidden="1" customHeight="1" outlineLevel="1" x14ac:dyDescent="0.25">
      <c r="M8" s="607"/>
      <c r="N8" s="607"/>
      <c r="O8" s="607"/>
      <c r="P8" s="607"/>
      <c r="Q8" s="607"/>
      <c r="R8" s="607"/>
      <c r="T8" s="607"/>
      <c r="U8" s="607"/>
      <c r="V8" s="607"/>
      <c r="W8" s="607"/>
      <c r="X8" s="607"/>
      <c r="Y8" s="607"/>
      <c r="Z8" s="607"/>
      <c r="AA8" s="607"/>
      <c r="AB8" s="607"/>
      <c r="AC8" s="607"/>
      <c r="AD8" s="607"/>
      <c r="AE8" s="607"/>
      <c r="AF8" s="607"/>
      <c r="AG8" s="607"/>
    </row>
    <row r="9" spans="1:36" hidden="1" outlineLevel="1" x14ac:dyDescent="0.25">
      <c r="C9" s="607" t="s">
        <v>77</v>
      </c>
      <c r="D9" s="47">
        <f>(D4*(1-POWER(1+D5,-D6)))/D5-D7</f>
        <v>-16000</v>
      </c>
      <c r="E9" s="607" t="s">
        <v>76</v>
      </c>
      <c r="M9" s="607"/>
      <c r="N9" s="607"/>
      <c r="O9" s="607"/>
      <c r="P9" s="607"/>
      <c r="Q9" s="607"/>
      <c r="R9" s="607"/>
      <c r="T9" s="607"/>
      <c r="U9" s="607"/>
      <c r="V9" s="607"/>
      <c r="W9" s="607"/>
      <c r="X9" s="607"/>
      <c r="Y9" s="607"/>
      <c r="Z9" s="607"/>
      <c r="AA9" s="607"/>
      <c r="AB9" s="607"/>
      <c r="AC9" s="607"/>
      <c r="AD9" s="607"/>
      <c r="AE9" s="607"/>
      <c r="AF9" s="607"/>
      <c r="AG9" s="607"/>
    </row>
    <row r="10" spans="1:36" hidden="1" outlineLevel="1" x14ac:dyDescent="0.25">
      <c r="M10" s="607"/>
      <c r="N10" s="607"/>
      <c r="O10" s="607"/>
      <c r="P10" s="607"/>
      <c r="Q10" s="607"/>
      <c r="R10" s="607"/>
      <c r="T10" s="607"/>
      <c r="U10" s="607"/>
      <c r="V10" s="607"/>
      <c r="W10" s="607"/>
      <c r="X10" s="607"/>
      <c r="Y10" s="607"/>
      <c r="Z10" s="607"/>
      <c r="AA10" s="607"/>
      <c r="AB10" s="607"/>
      <c r="AC10" s="607"/>
      <c r="AD10" s="607"/>
      <c r="AE10" s="607"/>
      <c r="AF10" s="607"/>
      <c r="AG10" s="607"/>
    </row>
    <row r="11" spans="1:36" hidden="1" outlineLevel="1" x14ac:dyDescent="0.25">
      <c r="C11" s="607" t="s">
        <v>78</v>
      </c>
      <c r="D11" s="49" t="e">
        <f>LN(1/(1-(D7*D5/D4)))/LN(1+D5)</f>
        <v>#DIV/0!</v>
      </c>
      <c r="E11" s="607" t="s">
        <v>73</v>
      </c>
      <c r="M11" s="607"/>
      <c r="N11" s="607"/>
      <c r="O11" s="607"/>
      <c r="P11" s="607"/>
      <c r="Q11" s="607"/>
      <c r="R11" s="607"/>
      <c r="T11" s="607"/>
      <c r="U11" s="607"/>
      <c r="V11" s="607"/>
      <c r="W11" s="607"/>
      <c r="X11" s="607"/>
      <c r="Y11" s="607"/>
      <c r="Z11" s="607"/>
      <c r="AA11" s="607"/>
      <c r="AB11" s="607"/>
      <c r="AC11" s="607"/>
      <c r="AD11" s="607"/>
      <c r="AE11" s="607"/>
      <c r="AF11" s="607"/>
      <c r="AG11" s="607"/>
    </row>
    <row r="12" spans="1:36" hidden="1" outlineLevel="1" x14ac:dyDescent="0.25">
      <c r="M12" s="607"/>
      <c r="N12" s="607"/>
      <c r="O12" s="607"/>
      <c r="P12" s="607"/>
      <c r="Q12" s="607"/>
      <c r="R12" s="607"/>
      <c r="T12" s="607"/>
      <c r="U12" s="607"/>
      <c r="V12" s="607"/>
      <c r="W12" s="607"/>
      <c r="X12" s="607"/>
      <c r="Y12" s="607"/>
      <c r="Z12" s="607"/>
      <c r="AA12" s="607"/>
      <c r="AB12" s="607"/>
      <c r="AC12" s="607"/>
      <c r="AD12" s="607"/>
      <c r="AE12" s="607"/>
      <c r="AF12" s="607"/>
      <c r="AG12" s="607"/>
    </row>
    <row r="13" spans="1:36" hidden="1" outlineLevel="1" x14ac:dyDescent="0.25">
      <c r="C13" s="607" t="s">
        <v>79</v>
      </c>
      <c r="D13" s="607">
        <v>0.05</v>
      </c>
      <c r="E13" s="607">
        <v>0.1</v>
      </c>
      <c r="F13" s="607">
        <v>0.15</v>
      </c>
      <c r="G13" s="607">
        <v>0.2</v>
      </c>
      <c r="H13" s="607">
        <v>0.23499999999999999</v>
      </c>
      <c r="I13" s="607">
        <v>0.28000000000000003</v>
      </c>
      <c r="J13" s="607">
        <v>0.35</v>
      </c>
      <c r="K13" s="607">
        <v>0.37</v>
      </c>
      <c r="L13" s="607">
        <v>0.45</v>
      </c>
      <c r="M13" s="607">
        <v>0.46300000000000002</v>
      </c>
      <c r="N13" s="607">
        <v>0.55000000000000004</v>
      </c>
      <c r="O13" s="607">
        <v>0.6</v>
      </c>
      <c r="P13" s="607">
        <v>0.65</v>
      </c>
      <c r="Q13" s="607">
        <v>0.7</v>
      </c>
      <c r="R13" s="607">
        <v>0.75</v>
      </c>
      <c r="S13" s="607">
        <v>0.8</v>
      </c>
      <c r="T13" s="607">
        <v>0.85</v>
      </c>
      <c r="U13" s="607">
        <v>0.9</v>
      </c>
      <c r="V13" s="607">
        <v>0.95</v>
      </c>
      <c r="W13" s="607">
        <v>1</v>
      </c>
      <c r="X13" s="607">
        <v>1.1000000000000001</v>
      </c>
      <c r="Y13" s="607">
        <v>1.1499999999999999</v>
      </c>
      <c r="Z13" s="607">
        <v>1.2</v>
      </c>
      <c r="AA13" s="607">
        <v>1.25</v>
      </c>
      <c r="AB13" s="607">
        <v>1.3</v>
      </c>
      <c r="AC13" s="607">
        <v>1.35</v>
      </c>
      <c r="AD13" s="607">
        <v>1.4</v>
      </c>
      <c r="AE13" s="607">
        <v>1.45</v>
      </c>
      <c r="AF13" s="607">
        <v>1.5</v>
      </c>
      <c r="AG13" s="607"/>
    </row>
    <row r="14" spans="1:36" hidden="1" outlineLevel="1" x14ac:dyDescent="0.25">
      <c r="C14" s="607" t="s">
        <v>80</v>
      </c>
      <c r="D14" s="607">
        <f>(D4*(1-POWER(1+D13,-D6)))/D13-D7</f>
        <v>-16000</v>
      </c>
      <c r="E14" s="607">
        <f>(D4*(1-POWER(1+E13,-D6)))/E13-D7</f>
        <v>-16000</v>
      </c>
      <c r="F14" s="607">
        <f>(D4*(1-POWER(1+F13,-D6)))/F13-D7</f>
        <v>-16000</v>
      </c>
      <c r="G14" s="607">
        <f>(D4*(1-POWER(1+G13,-D6)))/G13-D7</f>
        <v>-16000</v>
      </c>
      <c r="H14" s="607">
        <f>(D4*(1-POWER(1+H13,-D6)))/H13-D7</f>
        <v>-16000</v>
      </c>
      <c r="I14" s="607">
        <f>(D4*(1-POWER(1+I13,-D6)))/I13-D7</f>
        <v>-16000</v>
      </c>
      <c r="J14" s="607">
        <f>(D4*(1-POWER(1+J13,-D6)))/J13-D7</f>
        <v>-16000</v>
      </c>
      <c r="K14" s="607">
        <f>(D4*(1-POWER(1+K13,-D6)))/K13-D7</f>
        <v>-16000</v>
      </c>
      <c r="L14" s="607">
        <f>(D4*(1-POWER(1+L13,-D6)))/L13-D7</f>
        <v>-16000</v>
      </c>
      <c r="M14" s="607">
        <f>(D4*(1-POWER(1+M13,-D6)))/M13-D7</f>
        <v>-16000</v>
      </c>
      <c r="N14" s="607">
        <f>(D4*(1-POWER(1+N13,-D6)))/N13-D7</f>
        <v>-16000</v>
      </c>
      <c r="O14" s="607">
        <f>(D4*(1-POWER(1+O13,-D6)))/O13-D7</f>
        <v>-16000</v>
      </c>
      <c r="P14" s="607">
        <f>(D4*(1-POWER(1+P13,-D6)))/P13-D7</f>
        <v>-16000</v>
      </c>
      <c r="Q14" s="607">
        <f>(D4*(1-POWER(1+Q13,-D6)))/Q13-D7</f>
        <v>-16000</v>
      </c>
      <c r="R14" s="607">
        <f>(D4*(1-POWER(1+R13,-D6)))/R13-D7</f>
        <v>-16000</v>
      </c>
      <c r="S14" s="607">
        <f>(D4*(1-POWER(1+S13,-D6)))/S13-D7</f>
        <v>-16000</v>
      </c>
      <c r="T14" s="607">
        <f>(D4*(1-POWER(1+T13,-D6)))/T13-D7</f>
        <v>-16000</v>
      </c>
      <c r="U14" s="607">
        <f>(D4*(1-POWER(1+U13,-D6)))/U13-D7</f>
        <v>-16000</v>
      </c>
      <c r="V14" s="607">
        <f>(D4*(1-POWER(1+V13,-D6)))/V13-D7</f>
        <v>-16000</v>
      </c>
      <c r="W14" s="607">
        <f>(D4*(1-POWER(1+W13,-D6)))/W13-D7</f>
        <v>-16000</v>
      </c>
      <c r="X14" s="607">
        <f>(D4*(1-POWER(1+X13,-D6)))/X13-D7</f>
        <v>-16000</v>
      </c>
      <c r="Y14" s="607">
        <f>(D4*(1-POWER(1+Y13,-D6)))/Y13-D7</f>
        <v>-16000</v>
      </c>
      <c r="Z14" s="607">
        <f>(D4*(1-POWER(1+Z13,-D6)))/Z13-D7</f>
        <v>-16000</v>
      </c>
      <c r="AA14" s="607">
        <f>(D4*(1-POWER(1+AA13,-D6)))/AA13-D7</f>
        <v>-16000</v>
      </c>
      <c r="AB14" s="607">
        <f>(D4*(1-POWER(1+AB13,-D6)))/AB13-D7</f>
        <v>-16000</v>
      </c>
      <c r="AC14" s="607">
        <f>(D4*(1-POWER(1+AC13,-D6)))/AC13-D7</f>
        <v>-16000</v>
      </c>
      <c r="AD14" s="607">
        <f>(D4*(1-POWER(1+AD13,-D6)))/AD13-D7</f>
        <v>-16000</v>
      </c>
      <c r="AE14" s="607">
        <f>(D4*(1-POWER(1+AE13,-D6)))/AE13-D7</f>
        <v>-16000</v>
      </c>
      <c r="AF14" s="607">
        <f>(D4*(1-POWER(1+AF13,-D6)))/AF13-D7</f>
        <v>-16000</v>
      </c>
      <c r="AG14" s="607"/>
    </row>
    <row r="15" spans="1:36" hidden="1" outlineLevel="1" x14ac:dyDescent="0.25">
      <c r="M15" s="607"/>
      <c r="N15" s="607"/>
      <c r="O15" s="607"/>
      <c r="P15" s="607"/>
      <c r="Q15" s="607"/>
      <c r="R15" s="607"/>
      <c r="T15" s="607"/>
      <c r="U15" s="607"/>
      <c r="V15" s="607"/>
      <c r="W15" s="607"/>
      <c r="X15" s="607"/>
      <c r="Y15" s="607"/>
      <c r="Z15" s="607"/>
      <c r="AA15" s="607"/>
      <c r="AB15" s="607"/>
      <c r="AC15" s="607"/>
      <c r="AD15" s="607"/>
      <c r="AE15" s="607"/>
      <c r="AF15" s="607"/>
      <c r="AG15" s="607"/>
    </row>
    <row r="16" spans="1:36" hidden="1" outlineLevel="1" x14ac:dyDescent="0.25">
      <c r="M16" s="607"/>
      <c r="N16" s="607"/>
      <c r="O16" s="607"/>
      <c r="P16" s="607"/>
      <c r="Q16" s="607"/>
      <c r="R16" s="607"/>
      <c r="T16" s="607"/>
      <c r="U16" s="607"/>
      <c r="V16" s="607"/>
      <c r="W16" s="607"/>
      <c r="X16" s="607"/>
      <c r="Y16" s="607"/>
      <c r="Z16" s="607"/>
      <c r="AA16" s="607"/>
      <c r="AB16" s="607"/>
      <c r="AC16" s="607"/>
      <c r="AD16" s="607"/>
      <c r="AE16" s="607"/>
      <c r="AF16" s="607"/>
      <c r="AG16" s="607"/>
    </row>
    <row r="17" spans="1:36" hidden="1" outlineLevel="1" x14ac:dyDescent="0.25">
      <c r="M17" s="607"/>
      <c r="N17" s="607"/>
      <c r="O17" s="607"/>
      <c r="P17" s="607"/>
      <c r="Q17" s="607"/>
      <c r="R17" s="607"/>
      <c r="T17" s="607"/>
      <c r="U17" s="607"/>
      <c r="V17" s="607"/>
      <c r="W17" s="607"/>
      <c r="X17" s="607"/>
      <c r="Y17" s="607"/>
      <c r="Z17" s="607"/>
      <c r="AA17" s="607"/>
      <c r="AB17" s="607"/>
      <c r="AC17" s="607"/>
      <c r="AD17" s="607"/>
      <c r="AE17" s="607"/>
      <c r="AF17" s="607"/>
      <c r="AG17" s="607"/>
    </row>
    <row r="18" spans="1:36" hidden="1" outlineLevel="1" x14ac:dyDescent="0.25">
      <c r="C18" s="607" t="s">
        <v>81</v>
      </c>
      <c r="M18" s="607"/>
      <c r="N18" s="607"/>
      <c r="O18" s="607"/>
      <c r="P18" s="607"/>
      <c r="Q18" s="607"/>
      <c r="R18" s="607"/>
      <c r="T18" s="607"/>
      <c r="U18" s="607"/>
      <c r="V18" s="607"/>
      <c r="W18" s="607"/>
      <c r="X18" s="607"/>
      <c r="Y18" s="607"/>
      <c r="Z18" s="607"/>
      <c r="AA18" s="607"/>
      <c r="AB18" s="607"/>
      <c r="AC18" s="607"/>
      <c r="AD18" s="607"/>
      <c r="AE18" s="607"/>
      <c r="AF18" s="607"/>
      <c r="AG18" s="607"/>
    </row>
    <row r="19" spans="1:36" hidden="1" outlineLevel="1" x14ac:dyDescent="0.25">
      <c r="M19" s="607"/>
      <c r="N19" s="607"/>
      <c r="O19" s="607"/>
      <c r="P19" s="607"/>
      <c r="Q19" s="607"/>
      <c r="R19" s="607"/>
      <c r="T19" s="607"/>
      <c r="U19" s="607"/>
      <c r="V19" s="607"/>
      <c r="W19" s="607"/>
      <c r="X19" s="607"/>
      <c r="Y19" s="607"/>
      <c r="Z19" s="607"/>
      <c r="AA19" s="607"/>
      <c r="AB19" s="607"/>
      <c r="AC19" s="607"/>
      <c r="AD19" s="607"/>
      <c r="AE19" s="607"/>
      <c r="AF19" s="607"/>
      <c r="AG19" s="607"/>
    </row>
    <row r="20" spans="1:36" hidden="1" outlineLevel="1" x14ac:dyDescent="0.25">
      <c r="D20" s="250" t="s">
        <v>82</v>
      </c>
      <c r="E20" s="250" t="s">
        <v>83</v>
      </c>
      <c r="F20" s="250" t="s">
        <v>84</v>
      </c>
      <c r="M20" s="607"/>
      <c r="N20" s="607"/>
      <c r="O20" s="607"/>
      <c r="P20" s="607"/>
      <c r="Q20" s="607"/>
      <c r="R20" s="607"/>
      <c r="T20" s="607"/>
      <c r="U20" s="607"/>
      <c r="V20" s="607"/>
      <c r="W20" s="607"/>
      <c r="X20" s="607"/>
      <c r="Y20" s="607"/>
      <c r="Z20" s="607"/>
      <c r="AA20" s="607"/>
      <c r="AB20" s="607"/>
      <c r="AC20" s="607"/>
      <c r="AD20" s="607"/>
      <c r="AE20" s="607"/>
      <c r="AF20" s="607"/>
      <c r="AG20" s="607"/>
    </row>
    <row r="21" spans="1:36" hidden="1" outlineLevel="1" x14ac:dyDescent="0.25">
      <c r="C21" s="607" t="s">
        <v>64</v>
      </c>
      <c r="D21" s="607">
        <f>E38</f>
        <v>0</v>
      </c>
      <c r="E21" s="49">
        <v>0.85</v>
      </c>
      <c r="F21" s="607">
        <f>D21*E21</f>
        <v>0</v>
      </c>
      <c r="M21" s="607"/>
      <c r="N21" s="607"/>
      <c r="O21" s="607"/>
      <c r="P21" s="607"/>
      <c r="Q21" s="607"/>
      <c r="R21" s="607"/>
      <c r="T21" s="607"/>
      <c r="U21" s="607"/>
      <c r="V21" s="607"/>
      <c r="W21" s="607"/>
      <c r="X21" s="607"/>
      <c r="Y21" s="607"/>
      <c r="Z21" s="607"/>
      <c r="AA21" s="607"/>
      <c r="AB21" s="607"/>
      <c r="AC21" s="607"/>
      <c r="AD21" s="607"/>
      <c r="AE21" s="607"/>
      <c r="AF21" s="607"/>
      <c r="AG21" s="607"/>
    </row>
    <row r="22" spans="1:36" hidden="1" outlineLevel="1" x14ac:dyDescent="0.25">
      <c r="D22" s="250" t="s">
        <v>63</v>
      </c>
      <c r="F22" s="250" t="s">
        <v>85</v>
      </c>
      <c r="M22" s="607"/>
      <c r="N22" s="607"/>
      <c r="O22" s="607"/>
      <c r="P22" s="607"/>
      <c r="Q22" s="607"/>
      <c r="R22" s="607"/>
      <c r="T22" s="607"/>
      <c r="U22" s="607"/>
      <c r="V22" s="607"/>
      <c r="W22" s="607"/>
      <c r="X22" s="607"/>
      <c r="Y22" s="607"/>
      <c r="Z22" s="607"/>
      <c r="AA22" s="607"/>
      <c r="AB22" s="607"/>
      <c r="AC22" s="607"/>
      <c r="AD22" s="607"/>
      <c r="AE22" s="607"/>
      <c r="AF22" s="607"/>
      <c r="AG22" s="607"/>
    </row>
    <row r="23" spans="1:36" hidden="1" outlineLevel="1" x14ac:dyDescent="0.25">
      <c r="C23" s="607" t="s">
        <v>86</v>
      </c>
      <c r="D23" s="607">
        <f>D25+D26</f>
        <v>0</v>
      </c>
      <c r="F23" s="607">
        <f>H25+H26</f>
        <v>0</v>
      </c>
      <c r="M23" s="607"/>
      <c r="N23" s="607"/>
      <c r="O23" s="607"/>
      <c r="P23" s="607"/>
      <c r="Q23" s="607"/>
      <c r="R23" s="607"/>
      <c r="T23" s="607"/>
      <c r="U23" s="607"/>
      <c r="V23" s="607"/>
      <c r="W23" s="607"/>
      <c r="X23" s="607"/>
      <c r="Y23" s="607"/>
      <c r="Z23" s="607"/>
      <c r="AA23" s="607"/>
      <c r="AB23" s="607"/>
      <c r="AC23" s="607"/>
      <c r="AD23" s="607"/>
      <c r="AE23" s="607"/>
      <c r="AF23" s="607"/>
      <c r="AG23" s="607"/>
    </row>
    <row r="24" spans="1:36" hidden="1" outlineLevel="1" x14ac:dyDescent="0.25">
      <c r="C24" s="607" t="s">
        <v>87</v>
      </c>
      <c r="D24" s="250" t="s">
        <v>63</v>
      </c>
      <c r="E24" s="250" t="s">
        <v>88</v>
      </c>
      <c r="F24" s="250" t="s">
        <v>89</v>
      </c>
      <c r="H24" s="250" t="s">
        <v>85</v>
      </c>
      <c r="M24" s="607"/>
      <c r="N24" s="607"/>
      <c r="O24" s="607"/>
      <c r="P24" s="607"/>
      <c r="Q24" s="607"/>
      <c r="R24" s="607"/>
      <c r="T24" s="607"/>
      <c r="U24" s="607"/>
      <c r="V24" s="607"/>
      <c r="W24" s="607"/>
      <c r="X24" s="607"/>
      <c r="Y24" s="607"/>
      <c r="Z24" s="607"/>
      <c r="AA24" s="607"/>
      <c r="AB24" s="607"/>
      <c r="AC24" s="607"/>
      <c r="AD24" s="607"/>
      <c r="AE24" s="607"/>
      <c r="AF24" s="607"/>
      <c r="AG24" s="607"/>
    </row>
    <row r="25" spans="1:36" hidden="1" outlineLevel="1" x14ac:dyDescent="0.25">
      <c r="C25" s="607" t="s">
        <v>90</v>
      </c>
      <c r="D25" s="607">
        <v>0</v>
      </c>
      <c r="E25" s="607">
        <v>86</v>
      </c>
      <c r="F25" s="607">
        <v>6</v>
      </c>
      <c r="H25" s="607">
        <f>D25*E25*F25</f>
        <v>0</v>
      </c>
      <c r="M25" s="607"/>
      <c r="N25" s="607"/>
      <c r="O25" s="607"/>
      <c r="P25" s="607"/>
      <c r="Q25" s="607"/>
      <c r="R25" s="607"/>
      <c r="T25" s="607"/>
      <c r="U25" s="607"/>
      <c r="V25" s="607"/>
      <c r="W25" s="607"/>
      <c r="X25" s="607"/>
      <c r="Y25" s="607"/>
      <c r="Z25" s="607"/>
      <c r="AA25" s="607"/>
      <c r="AB25" s="607"/>
      <c r="AC25" s="607"/>
      <c r="AD25" s="607"/>
      <c r="AE25" s="607"/>
      <c r="AF25" s="607"/>
      <c r="AG25" s="607"/>
    </row>
    <row r="26" spans="1:36" hidden="1" outlineLevel="1" x14ac:dyDescent="0.25">
      <c r="C26" s="607" t="s">
        <v>91</v>
      </c>
      <c r="D26" s="59">
        <v>0</v>
      </c>
      <c r="E26" s="49">
        <v>4.5</v>
      </c>
      <c r="F26" s="607">
        <v>6</v>
      </c>
      <c r="H26" s="607">
        <f>D26*E26*F26</f>
        <v>0</v>
      </c>
      <c r="M26" s="607"/>
      <c r="N26" s="607"/>
      <c r="O26" s="607"/>
      <c r="P26" s="607"/>
      <c r="Q26" s="607"/>
      <c r="R26" s="607"/>
      <c r="T26" s="607"/>
      <c r="U26" s="607"/>
      <c r="V26" s="607"/>
      <c r="W26" s="607"/>
      <c r="X26" s="607"/>
      <c r="Y26" s="607"/>
      <c r="Z26" s="607"/>
      <c r="AA26" s="607"/>
      <c r="AB26" s="607"/>
      <c r="AC26" s="607"/>
      <c r="AD26" s="607"/>
      <c r="AE26" s="607"/>
      <c r="AF26" s="607"/>
      <c r="AG26" s="607"/>
    </row>
    <row r="27" spans="1:36" ht="15.6" hidden="1" outlineLevel="1" x14ac:dyDescent="0.3">
      <c r="C27" s="156" t="s">
        <v>92</v>
      </c>
      <c r="E27" s="607" t="s">
        <v>93</v>
      </c>
      <c r="F27" s="49">
        <v>18.8</v>
      </c>
      <c r="G27" s="607" t="s">
        <v>94</v>
      </c>
      <c r="H27" s="607">
        <f>D27*F27</f>
        <v>0</v>
      </c>
      <c r="M27" s="607"/>
      <c r="N27" s="607"/>
      <c r="O27" s="607"/>
      <c r="P27" s="607"/>
      <c r="Q27" s="607"/>
      <c r="R27" s="607"/>
      <c r="T27" s="607"/>
      <c r="U27" s="607"/>
      <c r="V27" s="607"/>
      <c r="W27" s="607"/>
      <c r="X27" s="607"/>
      <c r="Y27" s="607"/>
      <c r="Z27" s="607"/>
      <c r="AA27" s="607"/>
      <c r="AB27" s="607"/>
      <c r="AC27" s="607"/>
      <c r="AD27" s="607"/>
      <c r="AE27" s="607"/>
      <c r="AF27" s="607"/>
      <c r="AG27" s="607"/>
    </row>
    <row r="28" spans="1:36" ht="15.6" hidden="1" outlineLevel="1" x14ac:dyDescent="0.3">
      <c r="C28" s="156" t="s">
        <v>95</v>
      </c>
      <c r="H28" s="607">
        <v>0</v>
      </c>
      <c r="J28" s="8" t="s">
        <v>96</v>
      </c>
      <c r="M28" s="607"/>
      <c r="N28" s="607"/>
      <c r="O28" s="607"/>
      <c r="P28" s="607"/>
      <c r="Q28" s="607"/>
      <c r="R28" s="607"/>
      <c r="T28" s="607"/>
      <c r="U28" s="607"/>
      <c r="V28" s="607"/>
      <c r="W28" s="607"/>
      <c r="X28" s="607"/>
      <c r="Y28" s="607"/>
      <c r="Z28" s="607"/>
      <c r="AA28" s="607"/>
      <c r="AB28" s="607"/>
      <c r="AC28" s="607"/>
      <c r="AD28" s="607"/>
      <c r="AE28" s="607"/>
      <c r="AF28" s="607"/>
      <c r="AG28" s="607"/>
    </row>
    <row r="29" spans="1:36" hidden="1" outlineLevel="1" x14ac:dyDescent="0.25">
      <c r="C29" s="607" t="s">
        <v>97</v>
      </c>
      <c r="F29" s="607">
        <f>F21+F23+H27+H28</f>
        <v>0</v>
      </c>
      <c r="M29" s="607"/>
      <c r="N29" s="607"/>
      <c r="O29" s="607"/>
      <c r="P29" s="607"/>
      <c r="Q29" s="607"/>
      <c r="R29" s="607"/>
      <c r="T29" s="607"/>
      <c r="U29" s="607"/>
      <c r="V29" s="607"/>
      <c r="W29" s="607"/>
      <c r="X29" s="607"/>
      <c r="Y29" s="607"/>
      <c r="Z29" s="607"/>
      <c r="AA29" s="607"/>
      <c r="AB29" s="607"/>
      <c r="AC29" s="607"/>
      <c r="AD29" s="607"/>
      <c r="AE29" s="607"/>
      <c r="AF29" s="607"/>
      <c r="AG29" s="607"/>
    </row>
    <row r="30" spans="1:36" hidden="1" outlineLevel="1" x14ac:dyDescent="0.25">
      <c r="A30" s="9"/>
      <c r="F30" s="607">
        <f>ROUNDDOWN(F29,-3)</f>
        <v>0</v>
      </c>
      <c r="M30" s="607"/>
      <c r="N30" s="607"/>
      <c r="O30" s="607"/>
      <c r="P30" s="607"/>
      <c r="Q30" s="607"/>
      <c r="R30" s="607"/>
      <c r="T30" s="607"/>
      <c r="U30" s="607"/>
      <c r="V30" s="607"/>
      <c r="W30" s="607"/>
      <c r="X30" s="607"/>
      <c r="Y30" s="607"/>
      <c r="Z30" s="607"/>
      <c r="AA30" s="607"/>
      <c r="AB30" s="607"/>
      <c r="AC30" s="607"/>
      <c r="AD30" s="607"/>
      <c r="AE30" s="607"/>
      <c r="AF30" s="607"/>
      <c r="AG30" s="607"/>
      <c r="AJ30" s="3">
        <f>SUBTOTAL(9,AJ22:AJ29)</f>
        <v>0</v>
      </c>
    </row>
    <row r="31" spans="1:36" collapsed="1" x14ac:dyDescent="0.25">
      <c r="M31" s="607"/>
      <c r="N31" s="607"/>
      <c r="O31" s="607"/>
      <c r="P31" s="607"/>
      <c r="Q31" s="607"/>
      <c r="R31" s="607"/>
      <c r="T31" s="607"/>
      <c r="U31" s="607"/>
      <c r="V31" s="607"/>
      <c r="W31" s="607"/>
      <c r="X31" s="607"/>
      <c r="Y31" s="607"/>
      <c r="Z31" s="607"/>
      <c r="AA31" s="607"/>
      <c r="AB31" s="607"/>
      <c r="AC31" s="607"/>
      <c r="AD31" s="607"/>
      <c r="AE31" s="607"/>
      <c r="AF31" s="607"/>
      <c r="AG31" s="607"/>
    </row>
    <row r="32" spans="1:36" ht="30" customHeight="1" x14ac:dyDescent="0.25">
      <c r="A32" s="507" t="s">
        <v>349</v>
      </c>
      <c r="B32" s="467" t="s">
        <v>740</v>
      </c>
      <c r="M32" s="607"/>
      <c r="N32" s="607"/>
      <c r="O32" s="607"/>
      <c r="P32" s="607"/>
      <c r="Q32" s="607"/>
      <c r="R32" s="607"/>
      <c r="T32" s="607"/>
      <c r="U32" s="607"/>
      <c r="V32" s="607"/>
      <c r="W32" s="607"/>
      <c r="X32" s="607"/>
      <c r="Y32" s="607"/>
      <c r="Z32" s="607"/>
      <c r="AA32" s="607"/>
      <c r="AB32" s="607"/>
      <c r="AC32" s="607"/>
      <c r="AD32" s="607"/>
      <c r="AE32" s="607"/>
      <c r="AF32" s="607"/>
      <c r="AG32" s="607"/>
    </row>
    <row r="33" spans="2:33" ht="14.4" hidden="1" outlineLevel="1" x14ac:dyDescent="0.3">
      <c r="C33" s="157"/>
      <c r="M33" s="607"/>
      <c r="N33" s="607"/>
      <c r="O33" s="607"/>
      <c r="P33" s="607"/>
      <c r="Q33" s="607"/>
      <c r="R33" s="607"/>
      <c r="T33" s="607"/>
      <c r="U33" s="607"/>
      <c r="V33" s="607"/>
      <c r="W33" s="607"/>
      <c r="X33" s="607"/>
      <c r="Y33" s="607"/>
      <c r="Z33" s="607"/>
      <c r="AA33" s="607"/>
      <c r="AB33" s="607"/>
      <c r="AC33" s="607"/>
      <c r="AD33" s="607"/>
      <c r="AE33" s="607"/>
      <c r="AF33" s="607"/>
      <c r="AG33" s="607"/>
    </row>
    <row r="34" spans="2:33" ht="14.4" hidden="1" outlineLevel="1" x14ac:dyDescent="0.3">
      <c r="B34" s="506"/>
      <c r="C34" s="158"/>
      <c r="M34" s="607"/>
      <c r="N34" s="607"/>
      <c r="O34" s="607"/>
      <c r="P34" s="607"/>
      <c r="Q34" s="607"/>
      <c r="R34" s="607"/>
      <c r="T34" s="607"/>
      <c r="U34" s="607"/>
      <c r="V34" s="607"/>
      <c r="W34" s="607"/>
      <c r="X34" s="607"/>
      <c r="Y34" s="607"/>
      <c r="Z34" s="607"/>
      <c r="AA34" s="607"/>
      <c r="AB34" s="607"/>
      <c r="AC34" s="607"/>
      <c r="AD34" s="607"/>
      <c r="AE34" s="607"/>
      <c r="AF34" s="607"/>
      <c r="AG34" s="607"/>
    </row>
    <row r="35" spans="2:33" hidden="1" outlineLevel="1" x14ac:dyDescent="0.25">
      <c r="C35" s="20"/>
      <c r="M35" s="607"/>
      <c r="N35" s="607"/>
      <c r="O35" s="607"/>
      <c r="P35" s="607"/>
      <c r="Q35" s="607"/>
      <c r="R35" s="607"/>
      <c r="T35" s="607"/>
      <c r="U35" s="607"/>
      <c r="V35" s="607"/>
      <c r="W35" s="607"/>
      <c r="X35" s="607"/>
      <c r="Y35" s="607"/>
      <c r="Z35" s="607"/>
      <c r="AA35" s="607"/>
      <c r="AB35" s="607"/>
      <c r="AC35" s="607"/>
      <c r="AD35" s="607"/>
      <c r="AE35" s="607"/>
      <c r="AF35" s="607"/>
      <c r="AG35" s="607"/>
    </row>
    <row r="36" spans="2:33" hidden="1" outlineLevel="1" x14ac:dyDescent="0.25">
      <c r="C36" s="20"/>
      <c r="M36" s="607"/>
      <c r="N36" s="607"/>
      <c r="O36" s="607"/>
      <c r="P36" s="607"/>
      <c r="Q36" s="607"/>
      <c r="R36" s="607"/>
      <c r="T36" s="607"/>
      <c r="U36" s="607"/>
      <c r="V36" s="607"/>
      <c r="W36" s="607"/>
      <c r="X36" s="607"/>
      <c r="Y36" s="607"/>
      <c r="Z36" s="607"/>
      <c r="AA36" s="607"/>
      <c r="AB36" s="607"/>
      <c r="AC36" s="607"/>
      <c r="AD36" s="607"/>
      <c r="AE36" s="607"/>
      <c r="AF36" s="607"/>
      <c r="AG36" s="607"/>
    </row>
    <row r="37" spans="2:33" hidden="1" outlineLevel="1" x14ac:dyDescent="0.25">
      <c r="C37" s="230"/>
      <c r="D37" s="271"/>
      <c r="E37" s="299"/>
      <c r="F37" s="250"/>
      <c r="M37" s="607"/>
      <c r="N37" s="607"/>
      <c r="O37" s="607"/>
      <c r="P37" s="607"/>
      <c r="Q37" s="607"/>
      <c r="R37" s="607"/>
      <c r="T37" s="607"/>
      <c r="U37" s="607"/>
      <c r="V37" s="607"/>
      <c r="W37" s="607"/>
      <c r="X37" s="607"/>
      <c r="Y37" s="607"/>
      <c r="Z37" s="607"/>
      <c r="AA37" s="607"/>
      <c r="AB37" s="607"/>
      <c r="AC37" s="607"/>
      <c r="AD37" s="607"/>
      <c r="AE37" s="607"/>
      <c r="AF37" s="607"/>
      <c r="AG37" s="607"/>
    </row>
    <row r="38" spans="2:33" hidden="1" outlineLevel="1" x14ac:dyDescent="0.25">
      <c r="C38" s="20"/>
      <c r="F38" s="250"/>
      <c r="M38" s="607"/>
      <c r="N38" s="607"/>
      <c r="O38" s="607"/>
      <c r="P38" s="607"/>
      <c r="Q38" s="607"/>
      <c r="R38" s="607"/>
      <c r="T38" s="607"/>
      <c r="U38" s="607"/>
      <c r="V38" s="607"/>
      <c r="W38" s="607"/>
      <c r="X38" s="607"/>
      <c r="Y38" s="607"/>
      <c r="Z38" s="607"/>
      <c r="AA38" s="607"/>
      <c r="AB38" s="607"/>
      <c r="AC38" s="607"/>
      <c r="AD38" s="607"/>
      <c r="AE38" s="607"/>
      <c r="AF38" s="607"/>
      <c r="AG38" s="607"/>
    </row>
    <row r="39" spans="2:33" hidden="1" outlineLevel="1" x14ac:dyDescent="0.25">
      <c r="C39" s="20"/>
      <c r="D39" s="177"/>
      <c r="M39" s="607"/>
      <c r="N39" s="607"/>
      <c r="O39" s="607"/>
      <c r="P39" s="607"/>
      <c r="Q39" s="607"/>
      <c r="R39" s="607"/>
      <c r="T39" s="607"/>
      <c r="U39" s="607"/>
      <c r="V39" s="607"/>
      <c r="W39" s="607"/>
      <c r="X39" s="607"/>
      <c r="Y39" s="607"/>
      <c r="Z39" s="607"/>
      <c r="AA39" s="607"/>
      <c r="AB39" s="607"/>
      <c r="AC39" s="607"/>
      <c r="AD39" s="607"/>
      <c r="AE39" s="607"/>
      <c r="AF39" s="607"/>
      <c r="AG39" s="607"/>
    </row>
    <row r="40" spans="2:33" hidden="1" outlineLevel="1" x14ac:dyDescent="0.25">
      <c r="C40" s="20"/>
      <c r="D40" s="177"/>
      <c r="M40" s="607"/>
      <c r="N40" s="607"/>
      <c r="O40" s="607"/>
      <c r="P40" s="607"/>
      <c r="Q40" s="607"/>
      <c r="R40" s="607"/>
      <c r="T40" s="607"/>
      <c r="U40" s="607"/>
      <c r="V40" s="607"/>
      <c r="W40" s="607"/>
      <c r="X40" s="607"/>
      <c r="Y40" s="607"/>
      <c r="Z40" s="607"/>
      <c r="AA40" s="607"/>
      <c r="AB40" s="607"/>
      <c r="AC40" s="607"/>
      <c r="AD40" s="607"/>
      <c r="AE40" s="607"/>
      <c r="AF40" s="607"/>
      <c r="AG40" s="607"/>
    </row>
    <row r="41" spans="2:33" hidden="1" outlineLevel="1" x14ac:dyDescent="0.25">
      <c r="C41" s="20"/>
      <c r="D41" s="177"/>
      <c r="M41" s="607"/>
      <c r="N41" s="607"/>
      <c r="O41" s="607"/>
      <c r="P41" s="607"/>
      <c r="Q41" s="607"/>
      <c r="R41" s="607"/>
      <c r="T41" s="607"/>
      <c r="U41" s="607"/>
      <c r="V41" s="607"/>
      <c r="W41" s="607"/>
      <c r="X41" s="607"/>
      <c r="Y41" s="607"/>
      <c r="Z41" s="607"/>
      <c r="AA41" s="607"/>
      <c r="AB41" s="607"/>
      <c r="AC41" s="607"/>
      <c r="AD41" s="607"/>
      <c r="AE41" s="607"/>
      <c r="AF41" s="607"/>
      <c r="AG41" s="607"/>
    </row>
    <row r="42" spans="2:33" hidden="1" outlineLevel="1" x14ac:dyDescent="0.25">
      <c r="C42" s="20"/>
      <c r="D42" s="177"/>
      <c r="M42" s="607"/>
      <c r="N42" s="607"/>
      <c r="O42" s="607"/>
      <c r="P42" s="607"/>
      <c r="Q42" s="607"/>
      <c r="R42" s="607"/>
      <c r="T42" s="607"/>
      <c r="U42" s="607"/>
      <c r="V42" s="607"/>
      <c r="W42" s="607"/>
      <c r="X42" s="607"/>
      <c r="Y42" s="607"/>
      <c r="Z42" s="607"/>
      <c r="AA42" s="607"/>
      <c r="AB42" s="607"/>
      <c r="AC42" s="607"/>
      <c r="AD42" s="607"/>
      <c r="AE42" s="607"/>
      <c r="AF42" s="607"/>
      <c r="AG42" s="607"/>
    </row>
    <row r="43" spans="2:33" hidden="1" outlineLevel="1" x14ac:dyDescent="0.25">
      <c r="M43" s="607"/>
      <c r="N43" s="607"/>
      <c r="O43" s="607"/>
      <c r="P43" s="607"/>
      <c r="Q43" s="607"/>
      <c r="R43" s="607"/>
      <c r="T43" s="607"/>
      <c r="U43" s="607"/>
      <c r="V43" s="607"/>
      <c r="W43" s="607"/>
      <c r="X43" s="607"/>
      <c r="Y43" s="607"/>
      <c r="Z43" s="607"/>
      <c r="AA43" s="607"/>
      <c r="AB43" s="607"/>
      <c r="AC43" s="607"/>
      <c r="AD43" s="607"/>
      <c r="AE43" s="607"/>
      <c r="AF43" s="607"/>
      <c r="AG43" s="607"/>
    </row>
    <row r="44" spans="2:33" ht="14.4" hidden="1" outlineLevel="1" x14ac:dyDescent="0.3">
      <c r="B44" s="506"/>
      <c r="C44" s="158"/>
      <c r="M44" s="607"/>
      <c r="N44" s="607"/>
      <c r="O44" s="607"/>
      <c r="P44" s="607"/>
      <c r="Q44" s="607"/>
      <c r="R44" s="607"/>
      <c r="T44" s="607"/>
      <c r="U44" s="607"/>
      <c r="V44" s="607"/>
      <c r="W44" s="607"/>
      <c r="X44" s="607"/>
      <c r="Y44" s="607"/>
      <c r="Z44" s="607"/>
      <c r="AA44" s="607"/>
      <c r="AB44" s="607"/>
      <c r="AC44" s="607"/>
      <c r="AD44" s="607"/>
      <c r="AE44" s="607"/>
      <c r="AF44" s="607"/>
      <c r="AG44" s="607"/>
    </row>
    <row r="45" spans="2:33" hidden="1" outlineLevel="1" x14ac:dyDescent="0.25">
      <c r="C45" s="20"/>
      <c r="M45" s="607"/>
      <c r="N45" s="607"/>
      <c r="O45" s="607"/>
      <c r="P45" s="607"/>
      <c r="Q45" s="607"/>
      <c r="R45" s="607"/>
      <c r="T45" s="607"/>
      <c r="U45" s="607"/>
      <c r="V45" s="607"/>
      <c r="W45" s="607"/>
      <c r="X45" s="607"/>
      <c r="Y45" s="607"/>
      <c r="Z45" s="607"/>
      <c r="AA45" s="607"/>
      <c r="AB45" s="607"/>
      <c r="AC45" s="607"/>
      <c r="AD45" s="607"/>
      <c r="AE45" s="607"/>
      <c r="AF45" s="607"/>
      <c r="AG45" s="607"/>
    </row>
    <row r="46" spans="2:33" hidden="1" outlineLevel="1" x14ac:dyDescent="0.25">
      <c r="C46" s="20"/>
      <c r="M46" s="607"/>
      <c r="N46" s="607"/>
      <c r="O46" s="607"/>
      <c r="P46" s="607"/>
      <c r="Q46" s="607"/>
      <c r="R46" s="607"/>
      <c r="T46" s="607"/>
      <c r="U46" s="607"/>
      <c r="V46" s="607"/>
      <c r="W46" s="607"/>
      <c r="X46" s="607"/>
      <c r="Y46" s="607"/>
      <c r="Z46" s="607"/>
      <c r="AA46" s="607"/>
      <c r="AB46" s="607"/>
      <c r="AC46" s="607"/>
      <c r="AD46" s="607"/>
      <c r="AE46" s="607"/>
      <c r="AF46" s="607"/>
      <c r="AG46" s="607"/>
    </row>
    <row r="47" spans="2:33" hidden="1" outlineLevel="1" x14ac:dyDescent="0.25">
      <c r="M47" s="607"/>
      <c r="N47" s="607"/>
      <c r="O47" s="607"/>
      <c r="P47" s="607"/>
      <c r="Q47" s="607"/>
      <c r="R47" s="607"/>
      <c r="T47" s="607"/>
      <c r="U47" s="607"/>
      <c r="V47" s="607"/>
      <c r="W47" s="607"/>
      <c r="X47" s="607"/>
      <c r="Y47" s="607"/>
      <c r="Z47" s="607"/>
      <c r="AA47" s="607"/>
      <c r="AB47" s="607"/>
      <c r="AC47" s="607"/>
      <c r="AD47" s="607"/>
      <c r="AE47" s="607"/>
      <c r="AF47" s="607"/>
      <c r="AG47" s="607"/>
    </row>
    <row r="48" spans="2:33" hidden="1" outlineLevel="1" x14ac:dyDescent="0.25">
      <c r="M48" s="607"/>
      <c r="N48" s="607"/>
      <c r="O48" s="607"/>
      <c r="P48" s="607"/>
      <c r="Q48" s="607"/>
      <c r="R48" s="607"/>
      <c r="T48" s="607"/>
      <c r="U48" s="607"/>
      <c r="V48" s="607"/>
      <c r="W48" s="607"/>
      <c r="X48" s="607"/>
      <c r="Y48" s="607"/>
      <c r="Z48" s="607"/>
      <c r="AA48" s="607"/>
      <c r="AB48" s="607"/>
      <c r="AC48" s="607"/>
      <c r="AD48" s="607"/>
      <c r="AE48" s="607"/>
      <c r="AF48" s="607"/>
      <c r="AG48" s="607"/>
    </row>
    <row r="49" spans="1:33" hidden="1" outlineLevel="1" x14ac:dyDescent="0.25">
      <c r="M49" s="607"/>
      <c r="N49" s="607"/>
      <c r="O49" s="607"/>
      <c r="P49" s="607"/>
      <c r="Q49" s="607"/>
      <c r="R49" s="607"/>
      <c r="T49" s="607"/>
      <c r="U49" s="607"/>
      <c r="V49" s="607"/>
      <c r="W49" s="607"/>
      <c r="X49" s="607"/>
      <c r="Y49" s="607"/>
      <c r="Z49" s="607"/>
      <c r="AA49" s="607"/>
      <c r="AB49" s="607"/>
      <c r="AC49" s="607"/>
      <c r="AD49" s="607"/>
      <c r="AE49" s="607"/>
      <c r="AF49" s="607"/>
      <c r="AG49" s="607"/>
    </row>
    <row r="50" spans="1:33" hidden="1" outlineLevel="1" x14ac:dyDescent="0.25">
      <c r="M50" s="607"/>
      <c r="N50" s="607"/>
      <c r="O50" s="607"/>
      <c r="P50" s="607"/>
      <c r="Q50" s="607"/>
      <c r="R50" s="607"/>
      <c r="T50" s="607"/>
      <c r="U50" s="607"/>
      <c r="V50" s="607"/>
      <c r="W50" s="607"/>
      <c r="X50" s="607"/>
      <c r="Y50" s="607"/>
      <c r="Z50" s="607"/>
      <c r="AA50" s="607"/>
      <c r="AB50" s="607"/>
      <c r="AC50" s="607"/>
      <c r="AD50" s="607"/>
      <c r="AE50" s="607"/>
      <c r="AF50" s="607"/>
      <c r="AG50" s="607"/>
    </row>
    <row r="51" spans="1:33" hidden="1" outlineLevel="1" x14ac:dyDescent="0.25">
      <c r="M51" s="607"/>
      <c r="N51" s="607"/>
      <c r="O51" s="607"/>
      <c r="P51" s="607"/>
      <c r="Q51" s="607"/>
      <c r="R51" s="607"/>
      <c r="T51" s="607"/>
      <c r="U51" s="607"/>
      <c r="V51" s="607"/>
      <c r="W51" s="607"/>
      <c r="X51" s="607"/>
      <c r="Y51" s="607"/>
      <c r="Z51" s="607"/>
      <c r="AA51" s="607"/>
      <c r="AB51" s="607"/>
      <c r="AC51" s="607"/>
      <c r="AD51" s="607"/>
      <c r="AE51" s="607"/>
      <c r="AF51" s="607"/>
      <c r="AG51" s="607"/>
    </row>
    <row r="52" spans="1:33" hidden="1" outlineLevel="1" x14ac:dyDescent="0.25">
      <c r="M52" s="607"/>
      <c r="N52" s="607"/>
      <c r="O52" s="607"/>
      <c r="P52" s="607"/>
      <c r="Q52" s="607"/>
      <c r="R52" s="607"/>
      <c r="T52" s="607"/>
      <c r="U52" s="607"/>
      <c r="V52" s="607"/>
      <c r="W52" s="607"/>
      <c r="X52" s="607"/>
      <c r="Y52" s="607"/>
      <c r="Z52" s="607"/>
      <c r="AA52" s="607"/>
      <c r="AB52" s="607"/>
      <c r="AC52" s="607"/>
      <c r="AD52" s="607"/>
      <c r="AE52" s="607"/>
      <c r="AF52" s="607"/>
      <c r="AG52" s="607"/>
    </row>
    <row r="53" spans="1:33" hidden="1" outlineLevel="1" x14ac:dyDescent="0.25">
      <c r="M53" s="607"/>
      <c r="N53" s="607"/>
      <c r="O53" s="607"/>
      <c r="P53" s="607"/>
      <c r="Q53" s="607"/>
      <c r="R53" s="607"/>
      <c r="T53" s="607"/>
      <c r="U53" s="607"/>
      <c r="V53" s="607"/>
      <c r="W53" s="607"/>
      <c r="X53" s="607"/>
      <c r="Y53" s="607"/>
      <c r="Z53" s="607"/>
      <c r="AA53" s="607"/>
      <c r="AB53" s="607"/>
      <c r="AC53" s="607"/>
      <c r="AD53" s="607"/>
      <c r="AE53" s="607"/>
      <c r="AF53" s="607"/>
      <c r="AG53" s="607"/>
    </row>
    <row r="54" spans="1:33" hidden="1" outlineLevel="1" x14ac:dyDescent="0.25">
      <c r="M54" s="607"/>
      <c r="N54" s="607"/>
      <c r="O54" s="607"/>
      <c r="P54" s="607"/>
      <c r="Q54" s="607"/>
      <c r="R54" s="607"/>
      <c r="T54" s="607"/>
      <c r="U54" s="607"/>
      <c r="V54" s="607"/>
      <c r="W54" s="607"/>
      <c r="X54" s="607"/>
      <c r="Y54" s="607"/>
      <c r="Z54" s="607"/>
      <c r="AA54" s="607"/>
      <c r="AB54" s="607"/>
      <c r="AC54" s="607"/>
      <c r="AD54" s="607"/>
      <c r="AE54" s="607"/>
      <c r="AF54" s="607"/>
      <c r="AG54" s="607"/>
    </row>
    <row r="55" spans="1:33" hidden="1" outlineLevel="1" x14ac:dyDescent="0.25">
      <c r="M55" s="607"/>
      <c r="N55" s="607"/>
      <c r="O55" s="607"/>
      <c r="P55" s="607"/>
      <c r="Q55" s="607"/>
      <c r="R55" s="607"/>
      <c r="T55" s="607"/>
      <c r="U55" s="607"/>
      <c r="V55" s="607"/>
      <c r="W55" s="607"/>
      <c r="X55" s="607"/>
      <c r="Y55" s="607"/>
      <c r="Z55" s="607"/>
      <c r="AA55" s="607"/>
      <c r="AB55" s="607"/>
      <c r="AC55" s="607"/>
      <c r="AD55" s="607"/>
      <c r="AE55" s="607"/>
      <c r="AF55" s="607"/>
      <c r="AG55" s="607"/>
    </row>
    <row r="56" spans="1:33" hidden="1" outlineLevel="1" x14ac:dyDescent="0.25">
      <c r="M56" s="607"/>
      <c r="N56" s="607"/>
      <c r="O56" s="607"/>
      <c r="P56" s="607"/>
      <c r="Q56" s="607"/>
      <c r="R56" s="607"/>
      <c r="T56" s="607"/>
      <c r="U56" s="607"/>
      <c r="V56" s="607"/>
      <c r="W56" s="607"/>
      <c r="X56" s="607"/>
      <c r="Y56" s="607"/>
      <c r="Z56" s="607"/>
      <c r="AA56" s="607"/>
      <c r="AB56" s="607"/>
      <c r="AC56" s="607"/>
      <c r="AD56" s="607"/>
      <c r="AE56" s="607"/>
      <c r="AF56" s="607"/>
      <c r="AG56" s="607"/>
    </row>
    <row r="57" spans="1:33" hidden="1" outlineLevel="1" x14ac:dyDescent="0.25">
      <c r="M57" s="607"/>
      <c r="N57" s="607"/>
      <c r="O57" s="607"/>
      <c r="P57" s="607"/>
      <c r="Q57" s="607"/>
      <c r="R57" s="607"/>
      <c r="T57" s="607"/>
      <c r="U57" s="607"/>
      <c r="V57" s="607"/>
      <c r="W57" s="607"/>
      <c r="X57" s="607"/>
      <c r="Y57" s="607"/>
      <c r="Z57" s="607"/>
      <c r="AA57" s="607"/>
      <c r="AB57" s="607"/>
      <c r="AC57" s="607"/>
      <c r="AD57" s="607"/>
      <c r="AE57" s="607"/>
      <c r="AF57" s="607"/>
      <c r="AG57" s="607"/>
    </row>
    <row r="58" spans="1:33" collapsed="1" x14ac:dyDescent="0.25">
      <c r="M58" s="607"/>
      <c r="N58" s="607"/>
      <c r="O58" s="607"/>
      <c r="P58" s="607"/>
      <c r="Q58" s="607"/>
      <c r="R58" s="607"/>
      <c r="T58" s="607"/>
      <c r="U58" s="607"/>
      <c r="V58" s="607"/>
      <c r="W58" s="607"/>
      <c r="X58" s="607"/>
      <c r="Y58" s="607"/>
      <c r="Z58" s="607"/>
      <c r="AA58" s="607"/>
      <c r="AB58" s="607"/>
      <c r="AC58" s="607"/>
      <c r="AD58" s="607"/>
      <c r="AE58" s="607"/>
      <c r="AF58" s="607"/>
      <c r="AG58" s="607"/>
    </row>
    <row r="59" spans="1:33" ht="30" customHeight="1" x14ac:dyDescent="0.25">
      <c r="A59" s="507" t="s">
        <v>350</v>
      </c>
      <c r="B59" s="467" t="s">
        <v>739</v>
      </c>
      <c r="M59" s="607"/>
      <c r="N59" s="607"/>
      <c r="O59" s="607"/>
      <c r="P59" s="607"/>
      <c r="Q59" s="607"/>
      <c r="R59" s="607"/>
      <c r="T59" s="607"/>
      <c r="U59" s="607"/>
      <c r="V59" s="607"/>
      <c r="W59" s="607"/>
      <c r="X59" s="607"/>
      <c r="Y59" s="607"/>
      <c r="Z59" s="607"/>
      <c r="AA59" s="607"/>
      <c r="AB59" s="607"/>
      <c r="AC59" s="607"/>
      <c r="AD59" s="607"/>
      <c r="AE59" s="607"/>
      <c r="AF59" s="607"/>
      <c r="AG59" s="607"/>
    </row>
    <row r="60" spans="1:33" hidden="1" outlineLevel="1" x14ac:dyDescent="0.25">
      <c r="M60" s="607"/>
      <c r="N60" s="607"/>
      <c r="O60" s="607"/>
      <c r="P60" s="607"/>
      <c r="Q60" s="607"/>
      <c r="R60" s="607"/>
      <c r="T60" s="607"/>
      <c r="U60" s="607"/>
      <c r="V60" s="607"/>
      <c r="W60" s="607"/>
      <c r="X60" s="607"/>
      <c r="Y60" s="607"/>
      <c r="Z60" s="607"/>
      <c r="AA60" s="607"/>
      <c r="AB60" s="607"/>
      <c r="AC60" s="607"/>
      <c r="AD60" s="607"/>
      <c r="AE60" s="607"/>
      <c r="AF60" s="607"/>
      <c r="AG60" s="607"/>
    </row>
    <row r="61" spans="1:33" s="19" customFormat="1" ht="14.4" hidden="1" outlineLevel="1" x14ac:dyDescent="0.35">
      <c r="A61" s="626"/>
      <c r="B61" s="627"/>
      <c r="C61" s="628" t="s">
        <v>98</v>
      </c>
      <c r="D61" s="629"/>
      <c r="E61" s="629"/>
      <c r="F61" s="630"/>
    </row>
    <row r="62" spans="1:33" s="19" customFormat="1" hidden="1" outlineLevel="1" x14ac:dyDescent="0.25">
      <c r="A62" s="631"/>
      <c r="B62" s="632"/>
      <c r="C62" s="633" t="s">
        <v>99</v>
      </c>
      <c r="D62" s="300"/>
      <c r="E62" s="300"/>
      <c r="F62" s="634"/>
    </row>
    <row r="63" spans="1:33" s="19" customFormat="1" ht="14.4" hidden="1" outlineLevel="1" x14ac:dyDescent="0.3">
      <c r="A63" s="635"/>
      <c r="B63" s="432"/>
      <c r="C63" s="636" t="s">
        <v>100</v>
      </c>
      <c r="D63" s="637"/>
      <c r="E63" s="300"/>
      <c r="F63" s="638"/>
    </row>
    <row r="64" spans="1:33" s="19" customFormat="1" hidden="1" outlineLevel="1" x14ac:dyDescent="0.25">
      <c r="A64" s="1427" t="s">
        <v>101</v>
      </c>
      <c r="B64" s="1428"/>
      <c r="C64" s="1428"/>
      <c r="D64" s="1428"/>
      <c r="E64" s="1428"/>
      <c r="F64" s="1429"/>
    </row>
    <row r="65" spans="1:6" s="19" customFormat="1" hidden="1" outlineLevel="1" x14ac:dyDescent="0.25">
      <c r="A65" s="639" t="s">
        <v>102</v>
      </c>
      <c r="B65" s="307"/>
      <c r="C65" s="307" t="s">
        <v>103</v>
      </c>
      <c r="D65" s="307" t="s">
        <v>741</v>
      </c>
      <c r="E65" s="308" t="s">
        <v>104</v>
      </c>
      <c r="F65" s="308" t="s">
        <v>105</v>
      </c>
    </row>
    <row r="66" spans="1:6" s="19" customFormat="1" hidden="1" outlineLevel="1" x14ac:dyDescent="0.25">
      <c r="A66" s="631"/>
      <c r="B66" s="632"/>
      <c r="C66" s="632"/>
      <c r="D66" s="632"/>
      <c r="E66" s="301"/>
      <c r="F66" s="632"/>
    </row>
    <row r="67" spans="1:6" s="19" customFormat="1" hidden="1" outlineLevel="1" x14ac:dyDescent="0.25">
      <c r="A67" s="631"/>
      <c r="B67" s="632"/>
      <c r="C67" s="632"/>
      <c r="D67" s="632"/>
      <c r="E67" s="301"/>
      <c r="F67" s="632"/>
    </row>
    <row r="68" spans="1:6" s="19" customFormat="1" ht="14.4" hidden="1" outlineLevel="1" x14ac:dyDescent="0.3">
      <c r="A68" s="640" t="s">
        <v>742</v>
      </c>
      <c r="B68" s="641" t="s">
        <v>743</v>
      </c>
      <c r="C68" s="632"/>
      <c r="D68" s="632"/>
      <c r="E68" s="301"/>
      <c r="F68" s="632"/>
    </row>
    <row r="69" spans="1:6" s="19" customFormat="1" ht="14.4" hidden="1" outlineLevel="1" x14ac:dyDescent="0.3">
      <c r="A69" s="642"/>
      <c r="B69" s="641" t="s">
        <v>744</v>
      </c>
      <c r="C69" s="632"/>
      <c r="D69" s="632"/>
      <c r="E69" s="301"/>
      <c r="F69" s="632"/>
    </row>
    <row r="70" spans="1:6" s="19" customFormat="1" hidden="1" outlineLevel="1" x14ac:dyDescent="0.25">
      <c r="A70" s="643"/>
      <c r="B70" s="644" t="s">
        <v>745</v>
      </c>
      <c r="C70" s="632"/>
      <c r="D70" s="632"/>
      <c r="E70" s="301"/>
      <c r="F70" s="632"/>
    </row>
    <row r="71" spans="1:6" s="19" customFormat="1" hidden="1" outlineLevel="1" x14ac:dyDescent="0.25">
      <c r="A71" s="643"/>
      <c r="B71" s="644" t="s">
        <v>746</v>
      </c>
      <c r="C71" s="632"/>
      <c r="D71" s="632"/>
      <c r="E71" s="301"/>
      <c r="F71" s="632"/>
    </row>
    <row r="72" spans="1:6" s="19" customFormat="1" hidden="1" outlineLevel="1" x14ac:dyDescent="0.25">
      <c r="A72" s="643"/>
      <c r="B72" s="632"/>
      <c r="C72" s="632"/>
      <c r="D72" s="632"/>
      <c r="E72" s="301"/>
      <c r="F72" s="632"/>
    </row>
    <row r="73" spans="1:6" s="19" customFormat="1" hidden="1" outlineLevel="1" x14ac:dyDescent="0.25">
      <c r="A73" s="643"/>
      <c r="B73" s="644"/>
      <c r="C73" s="632"/>
      <c r="D73" s="632"/>
      <c r="E73" s="301"/>
      <c r="F73" s="632"/>
    </row>
    <row r="74" spans="1:6" s="19" customFormat="1" hidden="1" outlineLevel="1" x14ac:dyDescent="0.25">
      <c r="A74" s="643"/>
      <c r="B74" s="644"/>
      <c r="C74" s="632"/>
      <c r="D74" s="632"/>
      <c r="E74" s="301"/>
      <c r="F74" s="632"/>
    </row>
    <row r="75" spans="1:6" s="19" customFormat="1" hidden="1" outlineLevel="1" x14ac:dyDescent="0.25">
      <c r="A75" s="643"/>
      <c r="B75" s="644"/>
      <c r="C75" s="632"/>
      <c r="D75" s="645"/>
      <c r="E75" s="301"/>
      <c r="F75" s="632"/>
    </row>
    <row r="76" spans="1:6" s="19" customFormat="1" hidden="1" outlineLevel="1" x14ac:dyDescent="0.25">
      <c r="A76" s="643"/>
      <c r="B76" s="644"/>
      <c r="C76" s="632"/>
      <c r="D76" s="645"/>
      <c r="E76" s="301"/>
      <c r="F76" s="632"/>
    </row>
    <row r="77" spans="1:6" s="19" customFormat="1" hidden="1" outlineLevel="1" x14ac:dyDescent="0.25">
      <c r="A77" s="643"/>
      <c r="B77" s="644"/>
      <c r="C77" s="632"/>
      <c r="D77" s="645"/>
      <c r="E77" s="301"/>
      <c r="F77" s="632"/>
    </row>
    <row r="78" spans="1:6" s="19" customFormat="1" hidden="1" outlineLevel="1" x14ac:dyDescent="0.25">
      <c r="A78" s="643"/>
      <c r="B78" s="644"/>
      <c r="C78" s="632"/>
      <c r="D78" s="645"/>
      <c r="E78" s="301"/>
      <c r="F78" s="632"/>
    </row>
    <row r="79" spans="1:6" s="19" customFormat="1" hidden="1" outlineLevel="1" x14ac:dyDescent="0.25">
      <c r="A79" s="643"/>
      <c r="B79" s="644"/>
      <c r="C79" s="632"/>
      <c r="D79" s="645"/>
      <c r="E79" s="301"/>
      <c r="F79" s="632"/>
    </row>
    <row r="80" spans="1:6" s="19" customFormat="1" hidden="1" outlineLevel="1" x14ac:dyDescent="0.25">
      <c r="A80" s="643"/>
      <c r="B80" s="644"/>
      <c r="C80" s="632"/>
      <c r="D80" s="645"/>
      <c r="E80" s="301"/>
      <c r="F80" s="632"/>
    </row>
    <row r="81" spans="1:6" s="19" customFormat="1" hidden="1" outlineLevel="1" x14ac:dyDescent="0.25">
      <c r="A81" s="643"/>
      <c r="B81" s="644"/>
      <c r="C81" s="632"/>
      <c r="D81" s="645"/>
      <c r="E81" s="301"/>
      <c r="F81" s="632"/>
    </row>
    <row r="82" spans="1:6" s="19" customFormat="1" hidden="1" outlineLevel="1" x14ac:dyDescent="0.25">
      <c r="A82" s="643"/>
      <c r="B82" s="644" t="s">
        <v>747</v>
      </c>
      <c r="C82" s="632"/>
      <c r="D82" s="645"/>
      <c r="E82" s="301"/>
      <c r="F82" s="632"/>
    </row>
    <row r="83" spans="1:6" s="19" customFormat="1" hidden="1" outlineLevel="1" x14ac:dyDescent="0.25">
      <c r="A83" s="643"/>
      <c r="B83" s="644" t="s">
        <v>748</v>
      </c>
      <c r="C83" s="632"/>
      <c r="D83" s="645"/>
      <c r="E83" s="301"/>
      <c r="F83" s="632"/>
    </row>
    <row r="84" spans="1:6" s="19" customFormat="1" hidden="1" outlineLevel="1" x14ac:dyDescent="0.25">
      <c r="A84" s="643"/>
      <c r="B84" s="644" t="s">
        <v>749</v>
      </c>
      <c r="C84" s="632"/>
      <c r="D84" s="645"/>
      <c r="E84" s="301"/>
      <c r="F84" s="632"/>
    </row>
    <row r="85" spans="1:6" s="19" customFormat="1" hidden="1" outlineLevel="1" x14ac:dyDescent="0.25">
      <c r="A85" s="643"/>
      <c r="B85" s="644" t="s">
        <v>750</v>
      </c>
      <c r="C85" s="632"/>
      <c r="D85" s="645"/>
      <c r="E85" s="301"/>
      <c r="F85" s="632"/>
    </row>
    <row r="86" spans="1:6" s="19" customFormat="1" hidden="1" outlineLevel="1" x14ac:dyDescent="0.25">
      <c r="A86" s="643"/>
      <c r="B86" s="644" t="s">
        <v>751</v>
      </c>
      <c r="C86" s="632"/>
      <c r="D86" s="645"/>
      <c r="E86" s="301"/>
      <c r="F86" s="632"/>
    </row>
    <row r="87" spans="1:6" s="19" customFormat="1" hidden="1" outlineLevel="1" x14ac:dyDescent="0.25">
      <c r="A87" s="643"/>
      <c r="B87" s="644" t="s">
        <v>752</v>
      </c>
      <c r="C87" s="632"/>
      <c r="D87" s="645"/>
      <c r="E87" s="301"/>
      <c r="F87" s="632"/>
    </row>
    <row r="88" spans="1:6" s="19" customFormat="1" hidden="1" outlineLevel="1" x14ac:dyDescent="0.25">
      <c r="A88" s="643"/>
      <c r="B88" s="644" t="s">
        <v>753</v>
      </c>
      <c r="C88" s="632"/>
      <c r="D88" s="645"/>
      <c r="E88" s="301"/>
      <c r="F88" s="632"/>
    </row>
    <row r="89" spans="1:6" s="19" customFormat="1" hidden="1" outlineLevel="1" x14ac:dyDescent="0.25">
      <c r="A89" s="643"/>
      <c r="B89" s="644" t="s">
        <v>754</v>
      </c>
      <c r="C89" s="632"/>
      <c r="D89" s="645"/>
      <c r="E89" s="301"/>
      <c r="F89" s="632"/>
    </row>
    <row r="90" spans="1:6" s="19" customFormat="1" hidden="1" outlineLevel="1" x14ac:dyDescent="0.25">
      <c r="A90" s="643"/>
      <c r="B90" s="644" t="s">
        <v>755</v>
      </c>
      <c r="C90" s="632"/>
      <c r="D90" s="645"/>
      <c r="E90" s="301"/>
      <c r="F90" s="632"/>
    </row>
    <row r="91" spans="1:6" s="19" customFormat="1" hidden="1" outlineLevel="1" x14ac:dyDescent="0.25">
      <c r="A91" s="643"/>
      <c r="B91" s="644" t="s">
        <v>756</v>
      </c>
      <c r="C91" s="632"/>
      <c r="D91" s="645"/>
      <c r="E91" s="301"/>
      <c r="F91" s="632"/>
    </row>
    <row r="92" spans="1:6" s="19" customFormat="1" hidden="1" outlineLevel="1" x14ac:dyDescent="0.25">
      <c r="A92" s="643"/>
      <c r="B92" s="644" t="s">
        <v>757</v>
      </c>
      <c r="C92" s="632"/>
      <c r="D92" s="645"/>
      <c r="E92" s="301"/>
      <c r="F92" s="632"/>
    </row>
    <row r="93" spans="1:6" s="19" customFormat="1" hidden="1" outlineLevel="1" x14ac:dyDescent="0.25">
      <c r="A93" s="631"/>
      <c r="B93" s="644" t="s">
        <v>758</v>
      </c>
      <c r="C93" s="632"/>
      <c r="D93" s="645"/>
      <c r="E93" s="301"/>
      <c r="F93" s="632"/>
    </row>
    <row r="94" spans="1:6" s="19" customFormat="1" hidden="1" outlineLevel="1" x14ac:dyDescent="0.25">
      <c r="A94" s="631"/>
      <c r="B94" s="644" t="s">
        <v>759</v>
      </c>
      <c r="C94" s="632"/>
      <c r="D94" s="645"/>
      <c r="E94" s="301"/>
      <c r="F94" s="632"/>
    </row>
    <row r="95" spans="1:6" s="19" customFormat="1" hidden="1" outlineLevel="1" x14ac:dyDescent="0.25">
      <c r="A95" s="631"/>
      <c r="B95" s="644" t="s">
        <v>760</v>
      </c>
      <c r="C95" s="632"/>
      <c r="D95" s="645"/>
      <c r="E95" s="301"/>
      <c r="F95" s="632"/>
    </row>
    <row r="96" spans="1:6" s="19" customFormat="1" hidden="1" outlineLevel="1" x14ac:dyDescent="0.25">
      <c r="A96" s="631"/>
      <c r="B96" s="644" t="s">
        <v>761</v>
      </c>
      <c r="C96" s="632"/>
      <c r="D96" s="645"/>
      <c r="E96" s="301"/>
      <c r="F96" s="632"/>
    </row>
    <row r="97" spans="1:6" s="19" customFormat="1" hidden="1" outlineLevel="1" x14ac:dyDescent="0.25">
      <c r="A97" s="631"/>
      <c r="B97" s="644" t="s">
        <v>762</v>
      </c>
      <c r="C97" s="632"/>
      <c r="D97" s="645"/>
      <c r="E97" s="301"/>
      <c r="F97" s="632"/>
    </row>
    <row r="98" spans="1:6" s="19" customFormat="1" hidden="1" outlineLevel="1" x14ac:dyDescent="0.25">
      <c r="A98" s="631"/>
      <c r="B98" s="644" t="s">
        <v>763</v>
      </c>
      <c r="C98" s="632"/>
      <c r="D98" s="645"/>
      <c r="E98" s="301"/>
      <c r="F98" s="632"/>
    </row>
    <row r="99" spans="1:6" s="19" customFormat="1" hidden="1" outlineLevel="1" x14ac:dyDescent="0.25">
      <c r="A99" s="631"/>
      <c r="B99" s="644" t="s">
        <v>764</v>
      </c>
      <c r="C99" s="632"/>
      <c r="D99" s="645"/>
      <c r="E99" s="301"/>
      <c r="F99" s="632"/>
    </row>
    <row r="100" spans="1:6" s="19" customFormat="1" hidden="1" outlineLevel="1" x14ac:dyDescent="0.25">
      <c r="A100" s="631"/>
      <c r="B100" s="644" t="s">
        <v>765</v>
      </c>
      <c r="C100" s="632"/>
      <c r="D100" s="645"/>
      <c r="E100" s="301"/>
      <c r="F100" s="632"/>
    </row>
    <row r="101" spans="1:6" s="19" customFormat="1" hidden="1" outlineLevel="1" x14ac:dyDescent="0.25">
      <c r="A101" s="631"/>
      <c r="B101" s="644" t="s">
        <v>766</v>
      </c>
      <c r="C101" s="632"/>
      <c r="D101" s="645"/>
      <c r="E101" s="301"/>
      <c r="F101" s="632"/>
    </row>
    <row r="102" spans="1:6" s="19" customFormat="1" hidden="1" outlineLevel="1" x14ac:dyDescent="0.25">
      <c r="A102" s="631"/>
      <c r="B102" s="644" t="s">
        <v>767</v>
      </c>
      <c r="C102" s="632"/>
      <c r="D102" s="645"/>
      <c r="E102" s="301"/>
      <c r="F102" s="632"/>
    </row>
    <row r="103" spans="1:6" s="19" customFormat="1" hidden="1" outlineLevel="1" x14ac:dyDescent="0.25">
      <c r="A103" s="631"/>
      <c r="B103" s="644" t="s">
        <v>768</v>
      </c>
      <c r="C103" s="632"/>
      <c r="D103" s="645"/>
      <c r="E103" s="301"/>
      <c r="F103" s="632"/>
    </row>
    <row r="104" spans="1:6" s="19" customFormat="1" hidden="1" outlineLevel="1" x14ac:dyDescent="0.25">
      <c r="A104" s="631"/>
      <c r="B104" s="644" t="s">
        <v>769</v>
      </c>
      <c r="C104" s="632"/>
      <c r="D104" s="645"/>
      <c r="E104" s="301"/>
      <c r="F104" s="632"/>
    </row>
    <row r="105" spans="1:6" s="19" customFormat="1" hidden="1" outlineLevel="1" x14ac:dyDescent="0.25">
      <c r="A105" s="631"/>
      <c r="B105" s="644" t="s">
        <v>770</v>
      </c>
      <c r="C105" s="632"/>
      <c r="D105" s="645"/>
      <c r="E105" s="301"/>
      <c r="F105" s="632"/>
    </row>
    <row r="106" spans="1:6" s="19" customFormat="1" hidden="1" outlineLevel="1" x14ac:dyDescent="0.25">
      <c r="A106" s="631"/>
      <c r="B106" s="644" t="s">
        <v>771</v>
      </c>
      <c r="C106" s="632"/>
      <c r="D106" s="645"/>
      <c r="E106" s="301"/>
      <c r="F106" s="632"/>
    </row>
    <row r="107" spans="1:6" s="19" customFormat="1" hidden="1" outlineLevel="1" x14ac:dyDescent="0.25">
      <c r="A107" s="643"/>
      <c r="B107" s="644" t="s">
        <v>772</v>
      </c>
      <c r="C107" s="632"/>
      <c r="D107" s="645"/>
      <c r="E107" s="301"/>
      <c r="F107" s="632"/>
    </row>
    <row r="108" spans="1:6" s="19" customFormat="1" hidden="1" outlineLevel="1" x14ac:dyDescent="0.25">
      <c r="A108" s="631"/>
      <c r="B108" s="644" t="s">
        <v>773</v>
      </c>
      <c r="C108" s="632"/>
      <c r="D108" s="645"/>
      <c r="E108" s="301"/>
      <c r="F108" s="632"/>
    </row>
    <row r="109" spans="1:6" s="19" customFormat="1" hidden="1" outlineLevel="1" x14ac:dyDescent="0.25">
      <c r="A109" s="643"/>
      <c r="B109" s="644" t="s">
        <v>774</v>
      </c>
      <c r="C109" s="632"/>
      <c r="D109" s="645"/>
      <c r="E109" s="301"/>
      <c r="F109" s="632"/>
    </row>
    <row r="110" spans="1:6" s="19" customFormat="1" hidden="1" outlineLevel="1" x14ac:dyDescent="0.25">
      <c r="A110" s="643"/>
      <c r="B110" s="644" t="s">
        <v>775</v>
      </c>
      <c r="C110" s="632"/>
      <c r="D110" s="645"/>
      <c r="E110" s="301"/>
      <c r="F110" s="632"/>
    </row>
    <row r="111" spans="1:6" s="19" customFormat="1" hidden="1" outlineLevel="1" x14ac:dyDescent="0.25">
      <c r="A111" s="643"/>
      <c r="B111" s="632"/>
      <c r="C111" s="632"/>
      <c r="D111" s="632"/>
      <c r="E111" s="301"/>
      <c r="F111" s="632"/>
    </row>
    <row r="112" spans="1:6" s="19" customFormat="1" hidden="1" outlineLevel="1" x14ac:dyDescent="0.25">
      <c r="A112" s="643"/>
      <c r="B112" s="632"/>
      <c r="C112" s="632"/>
      <c r="D112" s="632"/>
      <c r="E112" s="301"/>
      <c r="F112" s="632"/>
    </row>
    <row r="113" spans="1:6" s="19" customFormat="1" hidden="1" outlineLevel="1" x14ac:dyDescent="0.25">
      <c r="A113" s="643"/>
      <c r="B113" s="632"/>
      <c r="C113" s="632"/>
      <c r="D113" s="632"/>
      <c r="E113" s="301"/>
      <c r="F113" s="632"/>
    </row>
    <row r="114" spans="1:6" s="19" customFormat="1" hidden="1" outlineLevel="1" x14ac:dyDescent="0.25">
      <c r="A114" s="643"/>
      <c r="B114" s="632"/>
      <c r="C114" s="632"/>
      <c r="D114" s="632"/>
      <c r="E114" s="301"/>
      <c r="F114" s="632"/>
    </row>
    <row r="115" spans="1:6" s="19" customFormat="1" hidden="1" outlineLevel="1" x14ac:dyDescent="0.25">
      <c r="A115" s="643"/>
      <c r="B115" s="632"/>
      <c r="C115" s="632"/>
      <c r="D115" s="632"/>
      <c r="E115" s="301"/>
      <c r="F115" s="632"/>
    </row>
    <row r="116" spans="1:6" s="19" customFormat="1" hidden="1" outlineLevel="1" x14ac:dyDescent="0.25">
      <c r="A116" s="643"/>
      <c r="B116" s="632"/>
      <c r="C116" s="632"/>
      <c r="D116" s="632"/>
      <c r="E116" s="301"/>
      <c r="F116" s="632"/>
    </row>
    <row r="117" spans="1:6" s="19" customFormat="1" hidden="1" outlineLevel="1" x14ac:dyDescent="0.25">
      <c r="A117" s="643"/>
      <c r="B117" s="632"/>
      <c r="C117" s="632"/>
      <c r="D117" s="632"/>
      <c r="E117" s="301"/>
      <c r="F117" s="632"/>
    </row>
    <row r="118" spans="1:6" s="19" customFormat="1" hidden="1" outlineLevel="1" x14ac:dyDescent="0.25">
      <c r="A118" s="643"/>
      <c r="B118" s="632"/>
      <c r="C118" s="632"/>
      <c r="D118" s="632"/>
      <c r="E118" s="301"/>
      <c r="F118" s="632"/>
    </row>
    <row r="119" spans="1:6" s="19" customFormat="1" hidden="1" outlineLevel="1" x14ac:dyDescent="0.25">
      <c r="A119" s="646"/>
      <c r="B119" s="432"/>
      <c r="C119" s="432"/>
      <c r="D119" s="432"/>
      <c r="E119" s="647"/>
      <c r="F119" s="432"/>
    </row>
    <row r="120" spans="1:6" s="19" customFormat="1" hidden="1" outlineLevel="1" x14ac:dyDescent="0.25">
      <c r="A120" s="631"/>
      <c r="B120" s="300"/>
      <c r="C120" s="300"/>
      <c r="D120" s="300"/>
      <c r="E120" s="300"/>
      <c r="F120" s="307"/>
    </row>
    <row r="121" spans="1:6" s="19" customFormat="1" hidden="1" outlineLevel="1" x14ac:dyDescent="0.25">
      <c r="A121" s="631"/>
      <c r="B121" s="300"/>
      <c r="C121" s="300"/>
      <c r="D121" s="336"/>
      <c r="E121" s="300"/>
      <c r="F121" s="307"/>
    </row>
    <row r="122" spans="1:6" s="19" customFormat="1" ht="14.4" hidden="1" outlineLevel="1" x14ac:dyDescent="0.35">
      <c r="A122" s="626"/>
      <c r="B122" s="627"/>
      <c r="C122" s="628" t="s">
        <v>98</v>
      </c>
      <c r="D122" s="629"/>
      <c r="E122" s="629"/>
      <c r="F122" s="630"/>
    </row>
    <row r="123" spans="1:6" s="19" customFormat="1" hidden="1" outlineLevel="1" x14ac:dyDescent="0.25">
      <c r="A123" s="631"/>
      <c r="B123" s="632"/>
      <c r="C123" s="633" t="s">
        <v>99</v>
      </c>
      <c r="D123" s="300"/>
      <c r="E123" s="300"/>
      <c r="F123" s="634"/>
    </row>
    <row r="124" spans="1:6" s="19" customFormat="1" ht="14.4" hidden="1" outlineLevel="1" x14ac:dyDescent="0.3">
      <c r="A124" s="635"/>
      <c r="B124" s="432"/>
      <c r="C124" s="636" t="s">
        <v>100</v>
      </c>
      <c r="D124" s="637"/>
      <c r="E124" s="300"/>
      <c r="F124" s="638"/>
    </row>
    <row r="125" spans="1:6" s="19" customFormat="1" hidden="1" outlineLevel="1" x14ac:dyDescent="0.25">
      <c r="A125" s="1427" t="s">
        <v>101</v>
      </c>
      <c r="B125" s="1428"/>
      <c r="C125" s="1428"/>
      <c r="D125" s="1428"/>
      <c r="E125" s="1428"/>
      <c r="F125" s="1429"/>
    </row>
    <row r="126" spans="1:6" s="19" customFormat="1" hidden="1" outlineLevel="1" x14ac:dyDescent="0.25">
      <c r="A126" s="639" t="s">
        <v>102</v>
      </c>
      <c r="B126" s="307"/>
      <c r="C126" s="307" t="s">
        <v>103</v>
      </c>
      <c r="D126" s="307" t="s">
        <v>741</v>
      </c>
      <c r="E126" s="308" t="s">
        <v>104</v>
      </c>
      <c r="F126" s="308" t="s">
        <v>105</v>
      </c>
    </row>
    <row r="127" spans="1:6" s="19" customFormat="1" hidden="1" outlineLevel="1" x14ac:dyDescent="0.25">
      <c r="A127" s="631"/>
      <c r="B127" s="632"/>
      <c r="C127" s="632"/>
      <c r="D127" s="632"/>
      <c r="E127" s="301"/>
      <c r="F127" s="632"/>
    </row>
    <row r="128" spans="1:6" s="19" customFormat="1" hidden="1" outlineLevel="1" x14ac:dyDescent="0.25">
      <c r="A128" s="631"/>
      <c r="B128" s="632"/>
      <c r="C128" s="632"/>
      <c r="D128" s="632"/>
      <c r="E128" s="301"/>
      <c r="F128" s="632"/>
    </row>
    <row r="129" spans="1:6" s="19" customFormat="1" hidden="1" outlineLevel="1" x14ac:dyDescent="0.25">
      <c r="A129" s="643"/>
      <c r="B129" s="644" t="s">
        <v>776</v>
      </c>
      <c r="C129" s="632"/>
      <c r="D129" s="632"/>
      <c r="E129" s="301"/>
      <c r="F129" s="632"/>
    </row>
    <row r="130" spans="1:6" s="19" customFormat="1" hidden="1" outlineLevel="1" x14ac:dyDescent="0.25">
      <c r="A130" s="631"/>
      <c r="B130" s="644" t="s">
        <v>777</v>
      </c>
      <c r="C130" s="632"/>
      <c r="D130" s="632"/>
      <c r="E130" s="301"/>
      <c r="F130" s="632"/>
    </row>
    <row r="131" spans="1:6" s="19" customFormat="1" hidden="1" outlineLevel="1" x14ac:dyDescent="0.25">
      <c r="A131" s="643"/>
      <c r="B131" s="644" t="s">
        <v>778</v>
      </c>
      <c r="C131" s="632"/>
      <c r="D131" s="632"/>
      <c r="E131" s="301"/>
      <c r="F131" s="632"/>
    </row>
    <row r="132" spans="1:6" s="19" customFormat="1" hidden="1" outlineLevel="1" x14ac:dyDescent="0.25">
      <c r="A132" s="643"/>
      <c r="B132" s="644" t="s">
        <v>779</v>
      </c>
      <c r="C132" s="632"/>
      <c r="D132" s="632"/>
      <c r="E132" s="301"/>
      <c r="F132" s="632"/>
    </row>
    <row r="133" spans="1:6" s="19" customFormat="1" hidden="1" outlineLevel="1" x14ac:dyDescent="0.25">
      <c r="A133" s="643"/>
      <c r="B133" s="632" t="s">
        <v>780</v>
      </c>
      <c r="C133" s="632"/>
      <c r="D133" s="632"/>
      <c r="E133" s="301"/>
      <c r="F133" s="632"/>
    </row>
    <row r="134" spans="1:6" s="19" customFormat="1" hidden="1" outlineLevel="1" x14ac:dyDescent="0.25">
      <c r="A134" s="643"/>
      <c r="B134" s="644" t="s">
        <v>781</v>
      </c>
      <c r="C134" s="632"/>
      <c r="D134" s="632"/>
      <c r="E134" s="301"/>
      <c r="F134" s="632"/>
    </row>
    <row r="135" spans="1:6" s="19" customFormat="1" hidden="1" outlineLevel="1" x14ac:dyDescent="0.25">
      <c r="A135" s="643"/>
      <c r="B135" s="644" t="s">
        <v>782</v>
      </c>
      <c r="C135" s="632"/>
      <c r="D135" s="632"/>
      <c r="E135" s="301"/>
      <c r="F135" s="632"/>
    </row>
    <row r="136" spans="1:6" s="19" customFormat="1" hidden="1" outlineLevel="1" x14ac:dyDescent="0.25">
      <c r="A136" s="643"/>
      <c r="B136" s="644" t="s">
        <v>783</v>
      </c>
      <c r="C136" s="632"/>
      <c r="D136" s="645"/>
      <c r="E136" s="301"/>
      <c r="F136" s="632"/>
    </row>
    <row r="137" spans="1:6" s="19" customFormat="1" hidden="1" outlineLevel="1" x14ac:dyDescent="0.25">
      <c r="A137" s="643"/>
      <c r="B137" s="644" t="s">
        <v>784</v>
      </c>
      <c r="C137" s="632"/>
      <c r="D137" s="645"/>
      <c r="E137" s="301"/>
      <c r="F137" s="632"/>
    </row>
    <row r="138" spans="1:6" s="19" customFormat="1" hidden="1" outlineLevel="1" x14ac:dyDescent="0.25">
      <c r="A138" s="643"/>
      <c r="B138" s="644" t="s">
        <v>785</v>
      </c>
      <c r="C138" s="632"/>
      <c r="D138" s="645"/>
      <c r="E138" s="301"/>
      <c r="F138" s="632"/>
    </row>
    <row r="139" spans="1:6" s="19" customFormat="1" hidden="1" outlineLevel="1" x14ac:dyDescent="0.25">
      <c r="A139" s="643"/>
      <c r="B139" s="644" t="s">
        <v>786</v>
      </c>
      <c r="C139" s="632"/>
      <c r="D139" s="645"/>
      <c r="E139" s="301"/>
      <c r="F139" s="632"/>
    </row>
    <row r="140" spans="1:6" s="19" customFormat="1" hidden="1" outlineLevel="1" x14ac:dyDescent="0.25">
      <c r="A140" s="643"/>
      <c r="B140" s="644" t="s">
        <v>787</v>
      </c>
      <c r="C140" s="632"/>
      <c r="D140" s="645"/>
      <c r="E140" s="301"/>
      <c r="F140" s="632"/>
    </row>
    <row r="141" spans="1:6" s="19" customFormat="1" hidden="1" outlineLevel="1" x14ac:dyDescent="0.25">
      <c r="A141" s="643"/>
      <c r="B141" s="644" t="s">
        <v>788</v>
      </c>
      <c r="C141" s="632"/>
      <c r="D141" s="645"/>
      <c r="E141" s="301"/>
      <c r="F141" s="632"/>
    </row>
    <row r="142" spans="1:6" s="19" customFormat="1" hidden="1" outlineLevel="1" x14ac:dyDescent="0.25">
      <c r="A142" s="643"/>
      <c r="B142" s="644" t="s">
        <v>789</v>
      </c>
      <c r="C142" s="632"/>
      <c r="D142" s="645"/>
      <c r="E142" s="301"/>
      <c r="F142" s="632"/>
    </row>
    <row r="143" spans="1:6" s="19" customFormat="1" hidden="1" outlineLevel="1" x14ac:dyDescent="0.25">
      <c r="A143" s="643"/>
      <c r="B143" s="644" t="s">
        <v>790</v>
      </c>
      <c r="C143" s="632"/>
      <c r="D143" s="645"/>
      <c r="E143" s="301"/>
      <c r="F143" s="632"/>
    </row>
    <row r="144" spans="1:6" s="19" customFormat="1" hidden="1" outlineLevel="1" x14ac:dyDescent="0.25">
      <c r="A144" s="643"/>
      <c r="B144" s="644" t="s">
        <v>791</v>
      </c>
      <c r="C144" s="632"/>
      <c r="D144" s="645"/>
      <c r="E144" s="301"/>
      <c r="F144" s="632"/>
    </row>
    <row r="145" spans="1:6" s="19" customFormat="1" hidden="1" outlineLevel="1" x14ac:dyDescent="0.25">
      <c r="A145" s="643"/>
      <c r="B145" s="644" t="s">
        <v>792</v>
      </c>
      <c r="C145" s="632"/>
      <c r="D145" s="645"/>
      <c r="E145" s="301"/>
      <c r="F145" s="632"/>
    </row>
    <row r="146" spans="1:6" s="19" customFormat="1" hidden="1" outlineLevel="1" x14ac:dyDescent="0.25">
      <c r="A146" s="643"/>
      <c r="B146" s="644" t="s">
        <v>793</v>
      </c>
      <c r="C146" s="632"/>
      <c r="D146" s="645"/>
      <c r="E146" s="301"/>
      <c r="F146" s="632"/>
    </row>
    <row r="147" spans="1:6" s="19" customFormat="1" hidden="1" outlineLevel="1" x14ac:dyDescent="0.25">
      <c r="A147" s="643"/>
      <c r="B147" s="644" t="s">
        <v>794</v>
      </c>
      <c r="C147" s="632"/>
      <c r="D147" s="645"/>
      <c r="E147" s="301"/>
      <c r="F147" s="632"/>
    </row>
    <row r="148" spans="1:6" s="19" customFormat="1" hidden="1" outlineLevel="1" x14ac:dyDescent="0.25">
      <c r="A148" s="643"/>
      <c r="B148" s="644" t="s">
        <v>795</v>
      </c>
      <c r="C148" s="632"/>
      <c r="D148" s="645"/>
      <c r="E148" s="301"/>
      <c r="F148" s="632"/>
    </row>
    <row r="149" spans="1:6" s="19" customFormat="1" hidden="1" outlineLevel="1" x14ac:dyDescent="0.25">
      <c r="A149" s="643"/>
      <c r="B149" s="644" t="s">
        <v>796</v>
      </c>
      <c r="C149" s="632"/>
      <c r="D149" s="645"/>
      <c r="E149" s="301"/>
      <c r="F149" s="632"/>
    </row>
    <row r="150" spans="1:6" s="19" customFormat="1" hidden="1" outlineLevel="1" x14ac:dyDescent="0.25">
      <c r="A150" s="643"/>
      <c r="B150" s="644" t="s">
        <v>797</v>
      </c>
      <c r="C150" s="632"/>
      <c r="D150" s="645"/>
      <c r="E150" s="301"/>
      <c r="F150" s="632"/>
    </row>
    <row r="151" spans="1:6" s="19" customFormat="1" hidden="1" outlineLevel="1" x14ac:dyDescent="0.25">
      <c r="A151" s="643"/>
      <c r="B151" s="644" t="s">
        <v>798</v>
      </c>
      <c r="C151" s="632"/>
      <c r="D151" s="645"/>
      <c r="E151" s="301"/>
      <c r="F151" s="632"/>
    </row>
    <row r="152" spans="1:6" s="19" customFormat="1" hidden="1" outlineLevel="1" x14ac:dyDescent="0.25">
      <c r="A152" s="643"/>
      <c r="B152" s="644" t="s">
        <v>799</v>
      </c>
      <c r="C152" s="632"/>
      <c r="D152" s="645"/>
      <c r="E152" s="301"/>
      <c r="F152" s="632"/>
    </row>
    <row r="153" spans="1:6" s="19" customFormat="1" hidden="1" outlineLevel="1" x14ac:dyDescent="0.25">
      <c r="A153" s="643"/>
      <c r="B153" s="644" t="s">
        <v>800</v>
      </c>
      <c r="C153" s="632"/>
      <c r="D153" s="645"/>
      <c r="E153" s="301"/>
      <c r="F153" s="632"/>
    </row>
    <row r="154" spans="1:6" s="19" customFormat="1" hidden="1" outlineLevel="1" x14ac:dyDescent="0.25">
      <c r="A154" s="631"/>
      <c r="B154" s="644" t="s">
        <v>801</v>
      </c>
      <c r="C154" s="632"/>
      <c r="D154" s="645"/>
      <c r="E154" s="301"/>
      <c r="F154" s="632"/>
    </row>
    <row r="155" spans="1:6" s="19" customFormat="1" hidden="1" outlineLevel="1" x14ac:dyDescent="0.25">
      <c r="A155" s="631"/>
      <c r="B155" s="644" t="s">
        <v>802</v>
      </c>
      <c r="C155" s="632"/>
      <c r="D155" s="645"/>
      <c r="E155" s="301"/>
      <c r="F155" s="632"/>
    </row>
    <row r="156" spans="1:6" s="19" customFormat="1" hidden="1" outlineLevel="1" x14ac:dyDescent="0.25">
      <c r="A156" s="631"/>
      <c r="B156" s="644" t="s">
        <v>803</v>
      </c>
      <c r="C156" s="632"/>
      <c r="D156" s="645"/>
      <c r="E156" s="301"/>
      <c r="F156" s="632"/>
    </row>
    <row r="157" spans="1:6" s="19" customFormat="1" hidden="1" outlineLevel="1" x14ac:dyDescent="0.25">
      <c r="A157" s="631"/>
      <c r="B157" s="644" t="s">
        <v>804</v>
      </c>
      <c r="C157" s="632"/>
      <c r="D157" s="645"/>
      <c r="E157" s="301"/>
      <c r="F157" s="632"/>
    </row>
    <row r="158" spans="1:6" s="19" customFormat="1" hidden="1" outlineLevel="1" x14ac:dyDescent="0.25">
      <c r="A158" s="631"/>
      <c r="B158" s="644"/>
      <c r="C158" s="632"/>
      <c r="D158" s="645"/>
      <c r="E158" s="301"/>
      <c r="F158" s="632"/>
    </row>
    <row r="159" spans="1:6" s="19" customFormat="1" hidden="1" outlineLevel="1" x14ac:dyDescent="0.25">
      <c r="A159" s="631"/>
      <c r="B159" s="644"/>
      <c r="C159" s="632"/>
      <c r="D159" s="645"/>
      <c r="E159" s="301"/>
      <c r="F159" s="632"/>
    </row>
    <row r="160" spans="1:6" s="19" customFormat="1" ht="14.4" hidden="1" outlineLevel="1" x14ac:dyDescent="0.3">
      <c r="A160" s="640"/>
      <c r="B160" s="641" t="s">
        <v>805</v>
      </c>
      <c r="C160" s="632"/>
      <c r="D160" s="645"/>
      <c r="E160" s="301"/>
      <c r="F160" s="632"/>
    </row>
    <row r="161" spans="1:6" s="19" customFormat="1" ht="14.4" hidden="1" outlineLevel="1" x14ac:dyDescent="0.3">
      <c r="A161" s="631"/>
      <c r="B161" s="641" t="s">
        <v>806</v>
      </c>
      <c r="C161" s="632"/>
      <c r="D161" s="645"/>
      <c r="E161" s="301"/>
      <c r="F161" s="632"/>
    </row>
    <row r="162" spans="1:6" s="19" customFormat="1" ht="14.4" hidden="1" outlineLevel="1" x14ac:dyDescent="0.3">
      <c r="A162" s="631"/>
      <c r="B162" s="641" t="s">
        <v>807</v>
      </c>
      <c r="C162" s="632"/>
      <c r="D162" s="645"/>
      <c r="E162" s="301"/>
      <c r="F162" s="632"/>
    </row>
    <row r="163" spans="1:6" s="19" customFormat="1" ht="14.4" hidden="1" outlineLevel="1" x14ac:dyDescent="0.3">
      <c r="A163" s="631"/>
      <c r="B163" s="641" t="s">
        <v>808</v>
      </c>
      <c r="C163" s="632"/>
      <c r="D163" s="645"/>
      <c r="E163" s="301"/>
      <c r="F163" s="632"/>
    </row>
    <row r="164" spans="1:6" s="19" customFormat="1" hidden="1" outlineLevel="1" x14ac:dyDescent="0.25">
      <c r="A164" s="631"/>
      <c r="B164" s="644" t="s">
        <v>809</v>
      </c>
      <c r="C164" s="632"/>
      <c r="D164" s="645"/>
      <c r="E164" s="301"/>
      <c r="F164" s="632"/>
    </row>
    <row r="165" spans="1:6" s="19" customFormat="1" hidden="1" outlineLevel="1" x14ac:dyDescent="0.25">
      <c r="A165" s="631"/>
      <c r="B165" s="644" t="s">
        <v>810</v>
      </c>
      <c r="C165" s="632"/>
      <c r="D165" s="645"/>
      <c r="E165" s="301"/>
      <c r="F165" s="632"/>
    </row>
    <row r="166" spans="1:6" s="19" customFormat="1" hidden="1" outlineLevel="1" x14ac:dyDescent="0.25">
      <c r="A166" s="631"/>
      <c r="B166" s="644"/>
      <c r="C166" s="632"/>
      <c r="D166" s="645"/>
      <c r="E166" s="301"/>
      <c r="F166" s="632"/>
    </row>
    <row r="167" spans="1:6" s="19" customFormat="1" ht="14.4" hidden="1" outlineLevel="1" x14ac:dyDescent="0.25">
      <c r="A167" s="640" t="s">
        <v>811</v>
      </c>
      <c r="B167" s="644" t="s">
        <v>812</v>
      </c>
      <c r="C167" s="632" t="s">
        <v>813</v>
      </c>
      <c r="D167" s="645"/>
      <c r="E167" s="648"/>
      <c r="F167" s="648"/>
    </row>
    <row r="168" spans="1:6" s="19" customFormat="1" hidden="1" outlineLevel="1" x14ac:dyDescent="0.25">
      <c r="A168" s="643"/>
      <c r="B168" s="644"/>
      <c r="C168" s="632"/>
      <c r="D168" s="645"/>
      <c r="E168" s="301"/>
      <c r="F168" s="632"/>
    </row>
    <row r="169" spans="1:6" s="19" customFormat="1" ht="14.4" hidden="1" outlineLevel="1" x14ac:dyDescent="0.25">
      <c r="A169" s="640" t="s">
        <v>814</v>
      </c>
      <c r="B169" s="644" t="s">
        <v>815</v>
      </c>
      <c r="C169" s="632" t="s">
        <v>813</v>
      </c>
      <c r="D169" s="645"/>
      <c r="E169" s="648"/>
      <c r="F169" s="648"/>
    </row>
    <row r="170" spans="1:6" s="19" customFormat="1" ht="14.4" hidden="1" outlineLevel="1" x14ac:dyDescent="0.25">
      <c r="A170" s="640"/>
      <c r="B170" s="644"/>
      <c r="C170" s="632"/>
      <c r="D170" s="645"/>
      <c r="E170" s="301"/>
      <c r="F170" s="632"/>
    </row>
    <row r="171" spans="1:6" s="19" customFormat="1" ht="14.4" hidden="1" outlineLevel="1" x14ac:dyDescent="0.25">
      <c r="A171" s="640" t="s">
        <v>816</v>
      </c>
      <c r="B171" s="644" t="s">
        <v>817</v>
      </c>
      <c r="C171" s="632" t="s">
        <v>813</v>
      </c>
      <c r="D171" s="645"/>
      <c r="E171" s="648"/>
      <c r="F171" s="648"/>
    </row>
    <row r="172" spans="1:6" s="19" customFormat="1" hidden="1" outlineLevel="1" x14ac:dyDescent="0.25">
      <c r="A172" s="643"/>
      <c r="B172" s="632"/>
      <c r="C172" s="632"/>
      <c r="D172" s="632"/>
      <c r="E172" s="301"/>
      <c r="F172" s="632"/>
    </row>
    <row r="173" spans="1:6" s="19" customFormat="1" ht="14.4" hidden="1" outlineLevel="1" x14ac:dyDescent="0.25">
      <c r="A173" s="640" t="s">
        <v>818</v>
      </c>
      <c r="B173" s="644" t="s">
        <v>819</v>
      </c>
      <c r="C173" s="632" t="s">
        <v>813</v>
      </c>
      <c r="D173" s="645"/>
      <c r="E173" s="648"/>
      <c r="F173" s="648"/>
    </row>
    <row r="174" spans="1:6" s="19" customFormat="1" hidden="1" outlineLevel="1" x14ac:dyDescent="0.25">
      <c r="A174" s="643"/>
      <c r="B174" s="632"/>
      <c r="C174" s="632"/>
      <c r="D174" s="632"/>
      <c r="E174" s="301"/>
      <c r="F174" s="632"/>
    </row>
    <row r="175" spans="1:6" s="19" customFormat="1" ht="14.4" hidden="1" outlineLevel="1" x14ac:dyDescent="0.25">
      <c r="A175" s="640" t="s">
        <v>820</v>
      </c>
      <c r="B175" s="644" t="s">
        <v>821</v>
      </c>
      <c r="C175" s="632" t="s">
        <v>813</v>
      </c>
      <c r="D175" s="645"/>
      <c r="E175" s="648"/>
      <c r="F175" s="648"/>
    </row>
    <row r="176" spans="1:6" s="19" customFormat="1" ht="14.4" hidden="1" outlineLevel="1" x14ac:dyDescent="0.25">
      <c r="A176" s="640"/>
      <c r="B176" s="632"/>
      <c r="C176" s="632"/>
      <c r="D176" s="632"/>
      <c r="E176" s="301"/>
      <c r="F176" s="632"/>
    </row>
    <row r="177" spans="1:6" s="19" customFormat="1" ht="14.4" hidden="1" outlineLevel="1" x14ac:dyDescent="0.25">
      <c r="A177" s="640" t="s">
        <v>822</v>
      </c>
      <c r="B177" s="644" t="s">
        <v>823</v>
      </c>
      <c r="C177" s="632" t="s">
        <v>813</v>
      </c>
      <c r="D177" s="645"/>
      <c r="E177" s="648"/>
      <c r="F177" s="648"/>
    </row>
    <row r="178" spans="1:6" s="19" customFormat="1" ht="14.4" hidden="1" outlineLevel="1" x14ac:dyDescent="0.25">
      <c r="A178" s="640"/>
      <c r="B178" s="632"/>
      <c r="C178" s="632"/>
      <c r="D178" s="632"/>
      <c r="E178" s="301"/>
      <c r="F178" s="632"/>
    </row>
    <row r="179" spans="1:6" s="19" customFormat="1" ht="14.4" hidden="1" outlineLevel="1" x14ac:dyDescent="0.25">
      <c r="A179" s="640" t="s">
        <v>824</v>
      </c>
      <c r="B179" s="644" t="s">
        <v>825</v>
      </c>
      <c r="C179" s="632" t="s">
        <v>813</v>
      </c>
      <c r="D179" s="645"/>
      <c r="E179" s="648"/>
      <c r="F179" s="648"/>
    </row>
    <row r="180" spans="1:6" s="19" customFormat="1" hidden="1" outlineLevel="1" x14ac:dyDescent="0.25">
      <c r="A180" s="646"/>
      <c r="B180" s="432"/>
      <c r="C180" s="432"/>
      <c r="D180" s="432"/>
      <c r="E180" s="647"/>
      <c r="F180" s="432"/>
    </row>
    <row r="181" spans="1:6" s="19" customFormat="1" hidden="1" outlineLevel="1" x14ac:dyDescent="0.25">
      <c r="A181" s="631"/>
      <c r="B181" s="300"/>
      <c r="C181" s="300"/>
      <c r="D181" s="300"/>
      <c r="E181" s="300"/>
      <c r="F181" s="307"/>
    </row>
    <row r="182" spans="1:6" s="19" customFormat="1" hidden="1" outlineLevel="1" x14ac:dyDescent="0.25">
      <c r="A182" s="631"/>
      <c r="B182" s="300"/>
      <c r="C182" s="300"/>
      <c r="D182" s="336"/>
      <c r="E182" s="300"/>
      <c r="F182" s="307"/>
    </row>
    <row r="183" spans="1:6" s="19" customFormat="1" ht="14.4" hidden="1" outlineLevel="1" x14ac:dyDescent="0.35">
      <c r="A183" s="626"/>
      <c r="B183" s="627"/>
      <c r="C183" s="628" t="s">
        <v>98</v>
      </c>
      <c r="D183" s="629"/>
      <c r="E183" s="629"/>
      <c r="F183" s="630"/>
    </row>
    <row r="184" spans="1:6" s="19" customFormat="1" hidden="1" outlineLevel="1" x14ac:dyDescent="0.25">
      <c r="A184" s="631"/>
      <c r="B184" s="632"/>
      <c r="C184" s="633" t="s">
        <v>99</v>
      </c>
      <c r="D184" s="300"/>
      <c r="E184" s="300"/>
      <c r="F184" s="634"/>
    </row>
    <row r="185" spans="1:6" s="19" customFormat="1" ht="14.4" hidden="1" outlineLevel="1" x14ac:dyDescent="0.3">
      <c r="A185" s="635"/>
      <c r="B185" s="432"/>
      <c r="C185" s="636" t="s">
        <v>100</v>
      </c>
      <c r="D185" s="637"/>
      <c r="E185" s="300"/>
      <c r="F185" s="638"/>
    </row>
    <row r="186" spans="1:6" s="19" customFormat="1" hidden="1" outlineLevel="1" x14ac:dyDescent="0.25">
      <c r="A186" s="1427" t="s">
        <v>101</v>
      </c>
      <c r="B186" s="1428"/>
      <c r="C186" s="1428"/>
      <c r="D186" s="1428"/>
      <c r="E186" s="1428"/>
      <c r="F186" s="1429"/>
    </row>
    <row r="187" spans="1:6" s="19" customFormat="1" hidden="1" outlineLevel="1" x14ac:dyDescent="0.25">
      <c r="A187" s="639" t="s">
        <v>102</v>
      </c>
      <c r="B187" s="307"/>
      <c r="C187" s="307" t="s">
        <v>103</v>
      </c>
      <c r="D187" s="307" t="s">
        <v>741</v>
      </c>
      <c r="E187" s="308" t="s">
        <v>104</v>
      </c>
      <c r="F187" s="308" t="s">
        <v>105</v>
      </c>
    </row>
    <row r="188" spans="1:6" s="19" customFormat="1" ht="14.4" hidden="1" outlineLevel="1" x14ac:dyDescent="0.25">
      <c r="A188" s="640" t="s">
        <v>826</v>
      </c>
      <c r="B188" s="640" t="s">
        <v>827</v>
      </c>
      <c r="C188" s="632"/>
      <c r="D188" s="632"/>
      <c r="E188" s="301"/>
      <c r="F188" s="632"/>
    </row>
    <row r="189" spans="1:6" s="19" customFormat="1" ht="14.4" hidden="1" outlineLevel="1" x14ac:dyDescent="0.25">
      <c r="A189" s="640"/>
      <c r="B189" s="640"/>
      <c r="C189" s="632"/>
      <c r="D189" s="632"/>
      <c r="E189" s="301"/>
      <c r="F189" s="632"/>
    </row>
    <row r="190" spans="1:6" s="19" customFormat="1" ht="14.4" hidden="1" outlineLevel="1" x14ac:dyDescent="0.25">
      <c r="A190" s="640" t="s">
        <v>828</v>
      </c>
      <c r="B190" s="640" t="s">
        <v>829</v>
      </c>
      <c r="C190" s="632"/>
      <c r="D190" s="632"/>
      <c r="E190" s="301"/>
      <c r="F190" s="632"/>
    </row>
    <row r="191" spans="1:6" s="19" customFormat="1" ht="14.4" hidden="1" outlineLevel="1" x14ac:dyDescent="0.25">
      <c r="A191" s="643"/>
      <c r="B191" s="640" t="s">
        <v>830</v>
      </c>
      <c r="C191" s="632"/>
      <c r="D191" s="645"/>
      <c r="E191" s="301"/>
      <c r="F191" s="632"/>
    </row>
    <row r="192" spans="1:6" s="19" customFormat="1" ht="14.4" hidden="1" outlineLevel="1" x14ac:dyDescent="0.25">
      <c r="A192" s="643"/>
      <c r="B192" s="640" t="s">
        <v>831</v>
      </c>
      <c r="C192" s="632"/>
      <c r="D192" s="645"/>
      <c r="E192" s="301"/>
      <c r="F192" s="632"/>
    </row>
    <row r="193" spans="1:6" s="19" customFormat="1" ht="14.4" hidden="1" outlineLevel="1" x14ac:dyDescent="0.25">
      <c r="A193" s="643"/>
      <c r="B193" s="640" t="s">
        <v>832</v>
      </c>
      <c r="C193" s="632"/>
      <c r="D193" s="645"/>
      <c r="E193" s="301"/>
      <c r="F193" s="632"/>
    </row>
    <row r="194" spans="1:6" s="19" customFormat="1" ht="14.4" hidden="1" outlineLevel="1" x14ac:dyDescent="0.3">
      <c r="A194" s="643"/>
      <c r="B194" s="632" t="s">
        <v>833</v>
      </c>
      <c r="C194" s="632"/>
      <c r="D194" s="645"/>
      <c r="E194" s="301"/>
      <c r="F194" s="632"/>
    </row>
    <row r="195" spans="1:6" s="19" customFormat="1" hidden="1" outlineLevel="1" x14ac:dyDescent="0.25">
      <c r="A195" s="643"/>
      <c r="B195" s="644" t="s">
        <v>834</v>
      </c>
      <c r="C195" s="632"/>
      <c r="D195" s="645"/>
      <c r="E195" s="301"/>
      <c r="F195" s="632"/>
    </row>
    <row r="196" spans="1:6" s="19" customFormat="1" hidden="1" outlineLevel="1" x14ac:dyDescent="0.25">
      <c r="A196" s="643"/>
      <c r="B196" s="644" t="s">
        <v>835</v>
      </c>
      <c r="C196" s="632"/>
      <c r="D196" s="645"/>
      <c r="E196" s="301"/>
      <c r="F196" s="632"/>
    </row>
    <row r="197" spans="1:6" s="19" customFormat="1" hidden="1" outlineLevel="1" x14ac:dyDescent="0.25">
      <c r="A197" s="631"/>
      <c r="B197" s="644" t="s">
        <v>836</v>
      </c>
      <c r="C197" s="632"/>
      <c r="D197" s="645"/>
      <c r="E197" s="301"/>
      <c r="F197" s="632"/>
    </row>
    <row r="198" spans="1:6" s="19" customFormat="1" hidden="1" outlineLevel="1" x14ac:dyDescent="0.25">
      <c r="A198" s="631"/>
      <c r="B198" s="644"/>
      <c r="C198" s="632"/>
      <c r="D198" s="645"/>
      <c r="E198" s="301"/>
      <c r="F198" s="632"/>
    </row>
    <row r="199" spans="1:6" s="19" customFormat="1" ht="14.4" hidden="1" outlineLevel="1" x14ac:dyDescent="0.25">
      <c r="A199" s="640" t="s">
        <v>837</v>
      </c>
      <c r="B199" s="644" t="s">
        <v>812</v>
      </c>
      <c r="C199" s="632" t="s">
        <v>17</v>
      </c>
      <c r="D199" s="645"/>
      <c r="E199" s="648"/>
      <c r="F199" s="648"/>
    </row>
    <row r="200" spans="1:6" s="19" customFormat="1" hidden="1" outlineLevel="1" x14ac:dyDescent="0.25">
      <c r="A200" s="643"/>
      <c r="B200" s="644"/>
      <c r="C200" s="632"/>
      <c r="D200" s="645"/>
      <c r="E200" s="301"/>
      <c r="F200" s="632"/>
    </row>
    <row r="201" spans="1:6" s="19" customFormat="1" ht="14.4" hidden="1" outlineLevel="1" x14ac:dyDescent="0.25">
      <c r="A201" s="640" t="s">
        <v>838</v>
      </c>
      <c r="B201" s="644" t="s">
        <v>815</v>
      </c>
      <c r="C201" s="632" t="s">
        <v>17</v>
      </c>
      <c r="D201" s="645"/>
      <c r="E201" s="648"/>
      <c r="F201" s="648"/>
    </row>
    <row r="202" spans="1:6" s="19" customFormat="1" ht="14.4" hidden="1" outlineLevel="1" x14ac:dyDescent="0.25">
      <c r="A202" s="640"/>
      <c r="B202" s="644"/>
      <c r="C202" s="632"/>
      <c r="D202" s="645"/>
      <c r="E202" s="301"/>
      <c r="F202" s="632"/>
    </row>
    <row r="203" spans="1:6" s="19" customFormat="1" ht="14.4" hidden="1" outlineLevel="1" x14ac:dyDescent="0.25">
      <c r="A203" s="640" t="s">
        <v>839</v>
      </c>
      <c r="B203" s="644" t="s">
        <v>817</v>
      </c>
      <c r="C203" s="632" t="s">
        <v>17</v>
      </c>
      <c r="D203" s="645"/>
      <c r="E203" s="648"/>
      <c r="F203" s="648"/>
    </row>
    <row r="204" spans="1:6" s="19" customFormat="1" ht="14.4" hidden="1" outlineLevel="1" x14ac:dyDescent="0.25">
      <c r="A204" s="640"/>
      <c r="B204" s="632"/>
      <c r="C204" s="632"/>
      <c r="D204" s="645"/>
      <c r="E204" s="301"/>
      <c r="F204" s="632"/>
    </row>
    <row r="205" spans="1:6" s="19" customFormat="1" ht="14.4" hidden="1" outlineLevel="1" x14ac:dyDescent="0.25">
      <c r="A205" s="640" t="s">
        <v>840</v>
      </c>
      <c r="B205" s="644" t="s">
        <v>819</v>
      </c>
      <c r="C205" s="632" t="s">
        <v>17</v>
      </c>
      <c r="D205" s="645"/>
      <c r="E205" s="648"/>
      <c r="F205" s="648"/>
    </row>
    <row r="206" spans="1:6" s="19" customFormat="1" hidden="1" outlineLevel="1" x14ac:dyDescent="0.25">
      <c r="A206" s="643"/>
      <c r="B206" s="632"/>
      <c r="C206" s="632"/>
      <c r="D206" s="632"/>
      <c r="E206" s="301"/>
      <c r="F206" s="632"/>
    </row>
    <row r="207" spans="1:6" s="19" customFormat="1" hidden="1" outlineLevel="1" x14ac:dyDescent="0.25">
      <c r="A207" s="643"/>
      <c r="B207" s="644"/>
      <c r="C207" s="632"/>
      <c r="D207" s="645"/>
      <c r="E207" s="301"/>
      <c r="F207" s="632"/>
    </row>
    <row r="208" spans="1:6" s="19" customFormat="1" ht="14.4" hidden="1" outlineLevel="1" x14ac:dyDescent="0.25">
      <c r="A208" s="640"/>
      <c r="B208" s="640"/>
      <c r="C208" s="632"/>
      <c r="D208" s="632"/>
      <c r="E208" s="301"/>
      <c r="F208" s="632"/>
    </row>
    <row r="209" spans="1:6" s="19" customFormat="1" ht="14.4" hidden="1" outlineLevel="1" x14ac:dyDescent="0.25">
      <c r="A209" s="640" t="s">
        <v>841</v>
      </c>
      <c r="B209" s="640" t="s">
        <v>842</v>
      </c>
      <c r="C209" s="632"/>
      <c r="D209" s="645"/>
      <c r="E209" s="301"/>
      <c r="F209" s="632"/>
    </row>
    <row r="210" spans="1:6" s="19" customFormat="1" ht="14.4" hidden="1" outlineLevel="1" x14ac:dyDescent="0.25">
      <c r="A210" s="643"/>
      <c r="B210" s="640" t="s">
        <v>843</v>
      </c>
      <c r="C210" s="632"/>
      <c r="D210" s="632"/>
      <c r="E210" s="301"/>
      <c r="F210" s="632"/>
    </row>
    <row r="211" spans="1:6" s="19" customFormat="1" ht="14.4" hidden="1" outlineLevel="1" x14ac:dyDescent="0.25">
      <c r="A211" s="631"/>
      <c r="B211" s="640" t="s">
        <v>844</v>
      </c>
      <c r="C211" s="632"/>
      <c r="D211" s="645"/>
      <c r="E211" s="301"/>
      <c r="F211" s="632"/>
    </row>
    <row r="212" spans="1:6" s="19" customFormat="1" ht="14.4" hidden="1" outlineLevel="1" x14ac:dyDescent="0.25">
      <c r="A212" s="631"/>
      <c r="B212" s="640" t="s">
        <v>845</v>
      </c>
      <c r="C212" s="632"/>
      <c r="D212" s="632"/>
      <c r="E212" s="301"/>
      <c r="F212" s="632"/>
    </row>
    <row r="213" spans="1:6" s="19" customFormat="1" hidden="1" outlineLevel="1" x14ac:dyDescent="0.25">
      <c r="A213" s="631"/>
      <c r="B213" s="644" t="s">
        <v>846</v>
      </c>
      <c r="C213" s="632"/>
      <c r="D213" s="645"/>
      <c r="E213" s="301"/>
      <c r="F213" s="632"/>
    </row>
    <row r="214" spans="1:6" s="19" customFormat="1" hidden="1" outlineLevel="1" x14ac:dyDescent="0.25">
      <c r="A214" s="631"/>
      <c r="B214" s="644" t="s">
        <v>847</v>
      </c>
      <c r="C214" s="632"/>
      <c r="D214" s="645"/>
      <c r="E214" s="301"/>
      <c r="F214" s="632"/>
    </row>
    <row r="215" spans="1:6" s="19" customFormat="1" hidden="1" outlineLevel="1" x14ac:dyDescent="0.25">
      <c r="A215" s="631"/>
      <c r="B215" s="644" t="s">
        <v>848</v>
      </c>
      <c r="C215" s="632"/>
      <c r="D215" s="645"/>
      <c r="E215" s="301"/>
      <c r="F215" s="632"/>
    </row>
    <row r="216" spans="1:6" s="19" customFormat="1" hidden="1" outlineLevel="1" x14ac:dyDescent="0.25">
      <c r="A216" s="631"/>
      <c r="B216" s="644" t="s">
        <v>849</v>
      </c>
      <c r="C216" s="632"/>
      <c r="D216" s="645"/>
      <c r="E216" s="301"/>
      <c r="F216" s="632"/>
    </row>
    <row r="217" spans="1:6" s="19" customFormat="1" ht="14.4" hidden="1" outlineLevel="1" x14ac:dyDescent="0.25">
      <c r="A217" s="640"/>
      <c r="B217" s="644" t="s">
        <v>850</v>
      </c>
      <c r="C217" s="632"/>
      <c r="D217" s="645"/>
      <c r="E217" s="301"/>
      <c r="F217" s="632"/>
    </row>
    <row r="218" spans="1:6" s="19" customFormat="1" hidden="1" outlineLevel="1" x14ac:dyDescent="0.25">
      <c r="A218" s="631"/>
      <c r="B218" s="644" t="s">
        <v>851</v>
      </c>
      <c r="C218" s="632"/>
      <c r="D218" s="645"/>
      <c r="E218" s="301"/>
      <c r="F218" s="632"/>
    </row>
    <row r="219" spans="1:6" s="19" customFormat="1" hidden="1" outlineLevel="1" x14ac:dyDescent="0.25">
      <c r="A219" s="631"/>
      <c r="B219" s="644" t="s">
        <v>852</v>
      </c>
      <c r="C219" s="632"/>
      <c r="D219" s="645"/>
      <c r="E219" s="301"/>
      <c r="F219" s="632"/>
    </row>
    <row r="220" spans="1:6" s="19" customFormat="1" hidden="1" outlineLevel="1" x14ac:dyDescent="0.25">
      <c r="A220" s="631"/>
      <c r="B220" s="644"/>
      <c r="C220" s="632"/>
      <c r="D220" s="645"/>
      <c r="E220" s="301"/>
      <c r="F220" s="632"/>
    </row>
    <row r="221" spans="1:6" s="19" customFormat="1" hidden="1" outlineLevel="1" x14ac:dyDescent="0.25">
      <c r="A221" s="631"/>
      <c r="B221" s="644"/>
      <c r="C221" s="632"/>
      <c r="D221" s="645"/>
      <c r="E221" s="301"/>
      <c r="F221" s="632"/>
    </row>
    <row r="222" spans="1:6" s="19" customFormat="1" ht="14.4" hidden="1" outlineLevel="1" x14ac:dyDescent="0.25">
      <c r="A222" s="640" t="s">
        <v>837</v>
      </c>
      <c r="B222" s="644" t="s">
        <v>819</v>
      </c>
      <c r="C222" s="632" t="s">
        <v>17</v>
      </c>
      <c r="D222" s="645"/>
      <c r="E222" s="648"/>
      <c r="F222" s="648"/>
    </row>
    <row r="223" spans="1:6" s="19" customFormat="1" hidden="1" outlineLevel="1" x14ac:dyDescent="0.25">
      <c r="A223" s="643"/>
      <c r="B223" s="632"/>
      <c r="C223" s="632"/>
      <c r="D223" s="645"/>
      <c r="E223" s="301"/>
      <c r="F223" s="632"/>
    </row>
    <row r="224" spans="1:6" s="19" customFormat="1" ht="14.4" hidden="1" outlineLevel="1" x14ac:dyDescent="0.25">
      <c r="A224" s="640" t="s">
        <v>838</v>
      </c>
      <c r="B224" s="644" t="s">
        <v>821</v>
      </c>
      <c r="C224" s="632" t="s">
        <v>17</v>
      </c>
      <c r="D224" s="645"/>
      <c r="E224" s="648"/>
      <c r="F224" s="648"/>
    </row>
    <row r="225" spans="1:6" s="19" customFormat="1" ht="14.4" hidden="1" outlineLevel="1" x14ac:dyDescent="0.25">
      <c r="A225" s="640"/>
      <c r="B225" s="632"/>
      <c r="C225" s="632"/>
      <c r="D225" s="645"/>
      <c r="E225" s="301"/>
      <c r="F225" s="632"/>
    </row>
    <row r="226" spans="1:6" s="19" customFormat="1" ht="14.4" hidden="1" outlineLevel="1" x14ac:dyDescent="0.25">
      <c r="A226" s="640" t="s">
        <v>839</v>
      </c>
      <c r="B226" s="644" t="s">
        <v>853</v>
      </c>
      <c r="C226" s="632" t="s">
        <v>17</v>
      </c>
      <c r="D226" s="645"/>
      <c r="E226" s="648"/>
      <c r="F226" s="648"/>
    </row>
    <row r="227" spans="1:6" s="19" customFormat="1" ht="14.4" hidden="1" outlineLevel="1" x14ac:dyDescent="0.25">
      <c r="A227" s="640"/>
      <c r="B227" s="632"/>
      <c r="C227" s="632"/>
      <c r="D227" s="645"/>
      <c r="E227" s="301"/>
      <c r="F227" s="632"/>
    </row>
    <row r="228" spans="1:6" s="19" customFormat="1" ht="14.4" hidden="1" outlineLevel="1" x14ac:dyDescent="0.25">
      <c r="A228" s="640" t="s">
        <v>840</v>
      </c>
      <c r="B228" s="644" t="s">
        <v>854</v>
      </c>
      <c r="C228" s="632" t="s">
        <v>17</v>
      </c>
      <c r="D228" s="645"/>
      <c r="E228" s="648"/>
      <c r="F228" s="648"/>
    </row>
    <row r="229" spans="1:6" s="19" customFormat="1" hidden="1" outlineLevel="1" x14ac:dyDescent="0.25">
      <c r="A229" s="643"/>
      <c r="B229" s="644"/>
      <c r="C229" s="632"/>
      <c r="D229" s="645"/>
      <c r="E229" s="301"/>
      <c r="F229" s="632"/>
    </row>
    <row r="230" spans="1:6" s="19" customFormat="1" ht="14.4" hidden="1" outlineLevel="1" x14ac:dyDescent="0.25">
      <c r="A230" s="640" t="s">
        <v>855</v>
      </c>
      <c r="B230" s="644" t="s">
        <v>856</v>
      </c>
      <c r="C230" s="632" t="s">
        <v>17</v>
      </c>
      <c r="D230" s="645"/>
      <c r="E230" s="648"/>
      <c r="F230" s="648"/>
    </row>
    <row r="231" spans="1:6" s="19" customFormat="1" hidden="1" outlineLevel="1" x14ac:dyDescent="0.25">
      <c r="A231" s="643"/>
      <c r="B231" s="644"/>
      <c r="C231" s="632"/>
      <c r="D231" s="645"/>
      <c r="E231" s="301"/>
      <c r="F231" s="632"/>
    </row>
    <row r="232" spans="1:6" s="19" customFormat="1" ht="14.4" hidden="1" outlineLevel="1" x14ac:dyDescent="0.25">
      <c r="A232" s="640" t="s">
        <v>857</v>
      </c>
      <c r="B232" s="644" t="s">
        <v>858</v>
      </c>
      <c r="C232" s="632" t="s">
        <v>17</v>
      </c>
      <c r="D232" s="645"/>
      <c r="E232" s="648"/>
      <c r="F232" s="648"/>
    </row>
    <row r="233" spans="1:6" s="19" customFormat="1" hidden="1" outlineLevel="1" x14ac:dyDescent="0.25">
      <c r="A233" s="643"/>
      <c r="B233" s="632"/>
      <c r="C233" s="632"/>
      <c r="D233" s="632"/>
      <c r="E233" s="301"/>
      <c r="F233" s="632"/>
    </row>
    <row r="234" spans="1:6" s="19" customFormat="1" ht="14.4" hidden="1" outlineLevel="1" x14ac:dyDescent="0.25">
      <c r="A234" s="640" t="s">
        <v>859</v>
      </c>
      <c r="B234" s="644" t="s">
        <v>860</v>
      </c>
      <c r="C234" s="632" t="s">
        <v>17</v>
      </c>
      <c r="D234" s="645"/>
      <c r="E234" s="648"/>
      <c r="F234" s="648"/>
    </row>
    <row r="235" spans="1:6" s="19" customFormat="1" hidden="1" outlineLevel="1" x14ac:dyDescent="0.25">
      <c r="A235" s="643"/>
      <c r="B235" s="632"/>
      <c r="C235" s="632"/>
      <c r="D235" s="632"/>
      <c r="E235" s="301"/>
      <c r="F235" s="632"/>
    </row>
    <row r="236" spans="1:6" s="19" customFormat="1" hidden="1" outlineLevel="1" x14ac:dyDescent="0.25">
      <c r="A236" s="643"/>
      <c r="B236" s="644"/>
      <c r="C236" s="632"/>
      <c r="D236" s="645"/>
      <c r="E236" s="301"/>
      <c r="F236" s="632"/>
    </row>
    <row r="237" spans="1:6" s="19" customFormat="1" hidden="1" outlineLevel="1" x14ac:dyDescent="0.25">
      <c r="A237" s="643"/>
      <c r="B237" s="632"/>
      <c r="C237" s="632"/>
      <c r="D237" s="632"/>
      <c r="E237" s="301"/>
      <c r="F237" s="632"/>
    </row>
    <row r="238" spans="1:6" s="19" customFormat="1" hidden="1" outlineLevel="1" x14ac:dyDescent="0.25">
      <c r="A238" s="643"/>
      <c r="B238" s="644"/>
      <c r="C238" s="632"/>
      <c r="D238" s="645"/>
      <c r="E238" s="301"/>
      <c r="F238" s="632"/>
    </row>
    <row r="239" spans="1:6" s="19" customFormat="1" hidden="1" outlineLevel="1" x14ac:dyDescent="0.25">
      <c r="A239" s="643"/>
      <c r="B239" s="632"/>
      <c r="C239" s="632"/>
      <c r="D239" s="632"/>
      <c r="E239" s="301"/>
      <c r="F239" s="632"/>
    </row>
    <row r="240" spans="1:6" s="19" customFormat="1" hidden="1" outlineLevel="1" x14ac:dyDescent="0.25">
      <c r="A240" s="643"/>
      <c r="B240" s="644"/>
      <c r="C240" s="632"/>
      <c r="D240" s="645"/>
      <c r="E240" s="301"/>
      <c r="F240" s="632"/>
    </row>
    <row r="241" spans="1:6" s="19" customFormat="1" hidden="1" outlineLevel="1" x14ac:dyDescent="0.25">
      <c r="A241" s="646"/>
      <c r="B241" s="432"/>
      <c r="C241" s="432"/>
      <c r="D241" s="432"/>
      <c r="E241" s="647"/>
      <c r="F241" s="432"/>
    </row>
    <row r="242" spans="1:6" s="19" customFormat="1" hidden="1" outlineLevel="1" x14ac:dyDescent="0.25">
      <c r="A242" s="649"/>
      <c r="F242" s="307"/>
    </row>
    <row r="243" spans="1:6" s="19" customFormat="1" hidden="1" outlineLevel="1" x14ac:dyDescent="0.25">
      <c r="A243" s="650"/>
      <c r="B243" s="300"/>
      <c r="C243" s="300"/>
      <c r="D243" s="336"/>
      <c r="E243" s="300"/>
      <c r="F243" s="307"/>
    </row>
    <row r="244" spans="1:6" s="19" customFormat="1" ht="14.4" hidden="1" outlineLevel="1" x14ac:dyDescent="0.35">
      <c r="A244" s="626"/>
      <c r="B244" s="627"/>
      <c r="C244" s="628" t="s">
        <v>98</v>
      </c>
      <c r="D244" s="629"/>
      <c r="E244" s="629"/>
      <c r="F244" s="630"/>
    </row>
    <row r="245" spans="1:6" s="19" customFormat="1" hidden="1" outlineLevel="1" x14ac:dyDescent="0.25">
      <c r="A245" s="631"/>
      <c r="B245" s="632"/>
      <c r="C245" s="633" t="s">
        <v>99</v>
      </c>
      <c r="D245" s="300"/>
      <c r="E245" s="300"/>
      <c r="F245" s="634"/>
    </row>
    <row r="246" spans="1:6" s="19" customFormat="1" ht="14.4" hidden="1" outlineLevel="1" x14ac:dyDescent="0.3">
      <c r="A246" s="635"/>
      <c r="B246" s="432"/>
      <c r="C246" s="636" t="s">
        <v>100</v>
      </c>
      <c r="D246" s="637"/>
      <c r="E246" s="300"/>
      <c r="F246" s="638"/>
    </row>
    <row r="247" spans="1:6" s="19" customFormat="1" hidden="1" outlineLevel="1" x14ac:dyDescent="0.25">
      <c r="A247" s="1427" t="s">
        <v>101</v>
      </c>
      <c r="B247" s="1428"/>
      <c r="C247" s="1428"/>
      <c r="D247" s="1428"/>
      <c r="E247" s="1428"/>
      <c r="F247" s="1429"/>
    </row>
    <row r="248" spans="1:6" s="19" customFormat="1" hidden="1" outlineLevel="1" x14ac:dyDescent="0.25">
      <c r="A248" s="639" t="s">
        <v>102</v>
      </c>
      <c r="B248" s="307"/>
      <c r="C248" s="307" t="s">
        <v>103</v>
      </c>
      <c r="D248" s="307" t="s">
        <v>741</v>
      </c>
      <c r="E248" s="308" t="s">
        <v>104</v>
      </c>
      <c r="F248" s="308" t="s">
        <v>105</v>
      </c>
    </row>
    <row r="249" spans="1:6" s="19" customFormat="1" hidden="1" outlineLevel="1" x14ac:dyDescent="0.25">
      <c r="A249" s="631"/>
      <c r="B249" s="632"/>
      <c r="C249" s="632"/>
      <c r="D249" s="632"/>
      <c r="E249" s="301"/>
      <c r="F249" s="632"/>
    </row>
    <row r="250" spans="1:6" s="19" customFormat="1" hidden="1" outlineLevel="1" x14ac:dyDescent="0.25">
      <c r="A250" s="631"/>
      <c r="B250" s="632"/>
      <c r="C250" s="632"/>
      <c r="D250" s="632"/>
      <c r="E250" s="301"/>
      <c r="F250" s="632"/>
    </row>
    <row r="251" spans="1:6" s="19" customFormat="1" ht="14.4" hidden="1" outlineLevel="1" x14ac:dyDescent="0.3">
      <c r="A251" s="640" t="s">
        <v>861</v>
      </c>
      <c r="B251" s="641" t="s">
        <v>862</v>
      </c>
      <c r="C251" s="632"/>
      <c r="D251" s="632"/>
      <c r="E251" s="301"/>
      <c r="F251" s="632"/>
    </row>
    <row r="252" spans="1:6" s="19" customFormat="1" hidden="1" outlineLevel="1" x14ac:dyDescent="0.25">
      <c r="A252" s="631"/>
      <c r="B252" s="644" t="s">
        <v>863</v>
      </c>
      <c r="C252" s="632"/>
      <c r="D252" s="632"/>
      <c r="E252" s="301"/>
      <c r="F252" s="632"/>
    </row>
    <row r="253" spans="1:6" s="19" customFormat="1" hidden="1" outlineLevel="1" x14ac:dyDescent="0.25">
      <c r="A253" s="643"/>
      <c r="B253" s="644" t="s">
        <v>864</v>
      </c>
      <c r="C253" s="632"/>
      <c r="D253" s="632"/>
      <c r="E253" s="301"/>
      <c r="F253" s="632"/>
    </row>
    <row r="254" spans="1:6" s="19" customFormat="1" hidden="1" outlineLevel="1" x14ac:dyDescent="0.25">
      <c r="A254" s="643"/>
      <c r="B254" s="644" t="s">
        <v>865</v>
      </c>
      <c r="C254" s="632"/>
      <c r="D254" s="632"/>
      <c r="E254" s="301"/>
      <c r="F254" s="632"/>
    </row>
    <row r="255" spans="1:6" s="19" customFormat="1" hidden="1" outlineLevel="1" x14ac:dyDescent="0.25">
      <c r="A255" s="643"/>
      <c r="B255" s="632" t="s">
        <v>866</v>
      </c>
      <c r="C255" s="632"/>
      <c r="D255" s="632"/>
      <c r="E255" s="301"/>
      <c r="F255" s="632"/>
    </row>
    <row r="256" spans="1:6" s="19" customFormat="1" hidden="1" outlineLevel="1" x14ac:dyDescent="0.25">
      <c r="A256" s="643"/>
      <c r="B256" s="644" t="s">
        <v>867</v>
      </c>
      <c r="C256" s="632"/>
      <c r="D256" s="632"/>
      <c r="E256" s="301"/>
      <c r="F256" s="632"/>
    </row>
    <row r="257" spans="1:6" s="19" customFormat="1" hidden="1" outlineLevel="1" x14ac:dyDescent="0.25">
      <c r="A257" s="643"/>
      <c r="B257" s="644" t="s">
        <v>868</v>
      </c>
      <c r="C257" s="632"/>
      <c r="D257" s="632"/>
      <c r="E257" s="301"/>
      <c r="F257" s="632"/>
    </row>
    <row r="258" spans="1:6" s="19" customFormat="1" hidden="1" outlineLevel="1" x14ac:dyDescent="0.25">
      <c r="A258" s="643"/>
      <c r="B258" s="644" t="s">
        <v>869</v>
      </c>
      <c r="C258" s="632"/>
      <c r="D258" s="645"/>
      <c r="E258" s="301"/>
      <c r="F258" s="632"/>
    </row>
    <row r="259" spans="1:6" s="19" customFormat="1" hidden="1" outlineLevel="1" x14ac:dyDescent="0.25">
      <c r="A259" s="643"/>
      <c r="B259" s="644" t="s">
        <v>870</v>
      </c>
      <c r="C259" s="632"/>
      <c r="D259" s="645"/>
      <c r="E259" s="301"/>
      <c r="F259" s="632"/>
    </row>
    <row r="260" spans="1:6" s="19" customFormat="1" hidden="1" outlineLevel="1" x14ac:dyDescent="0.25">
      <c r="A260" s="643"/>
      <c r="B260" s="644" t="s">
        <v>871</v>
      </c>
      <c r="C260" s="632"/>
      <c r="D260" s="645"/>
      <c r="E260" s="301"/>
      <c r="F260" s="632"/>
    </row>
    <row r="261" spans="1:6" s="19" customFormat="1" hidden="1" outlineLevel="1" x14ac:dyDescent="0.25">
      <c r="A261" s="643"/>
      <c r="B261" s="644" t="s">
        <v>872</v>
      </c>
      <c r="C261" s="632"/>
      <c r="D261" s="645"/>
      <c r="E261" s="301"/>
      <c r="F261" s="632"/>
    </row>
    <row r="262" spans="1:6" s="19" customFormat="1" hidden="1" outlineLevel="1" x14ac:dyDescent="0.25">
      <c r="A262" s="643"/>
      <c r="B262" s="644" t="s">
        <v>873</v>
      </c>
      <c r="C262" s="632"/>
      <c r="D262" s="645"/>
      <c r="E262" s="301"/>
      <c r="F262" s="632"/>
    </row>
    <row r="263" spans="1:6" s="19" customFormat="1" hidden="1" outlineLevel="1" x14ac:dyDescent="0.25">
      <c r="A263" s="643"/>
      <c r="B263" s="644" t="s">
        <v>874</v>
      </c>
      <c r="C263" s="632"/>
      <c r="D263" s="645"/>
      <c r="E263" s="301"/>
      <c r="F263" s="632"/>
    </row>
    <row r="264" spans="1:6" s="19" customFormat="1" hidden="1" outlineLevel="1" x14ac:dyDescent="0.25">
      <c r="A264" s="643"/>
      <c r="B264" s="644" t="s">
        <v>875</v>
      </c>
      <c r="C264" s="632"/>
      <c r="D264" s="645"/>
      <c r="E264" s="301"/>
      <c r="F264" s="632"/>
    </row>
    <row r="265" spans="1:6" s="19" customFormat="1" hidden="1" outlineLevel="1" x14ac:dyDescent="0.25">
      <c r="A265" s="643"/>
      <c r="B265" s="644" t="s">
        <v>876</v>
      </c>
      <c r="C265" s="632"/>
      <c r="D265" s="645"/>
      <c r="E265" s="301"/>
      <c r="F265" s="632"/>
    </row>
    <row r="266" spans="1:6" s="19" customFormat="1" hidden="1" outlineLevel="1" x14ac:dyDescent="0.25">
      <c r="A266" s="643"/>
      <c r="B266" s="644" t="s">
        <v>877</v>
      </c>
      <c r="C266" s="632"/>
      <c r="D266" s="632"/>
      <c r="E266" s="301"/>
      <c r="F266" s="632"/>
    </row>
    <row r="267" spans="1:6" s="19" customFormat="1" hidden="1" outlineLevel="1" x14ac:dyDescent="0.25">
      <c r="A267" s="643"/>
      <c r="B267" s="644"/>
      <c r="C267" s="632"/>
      <c r="D267" s="645"/>
      <c r="E267" s="301"/>
      <c r="F267" s="632"/>
    </row>
    <row r="268" spans="1:6" s="19" customFormat="1" ht="14.4" hidden="1" outlineLevel="1" x14ac:dyDescent="0.3">
      <c r="A268" s="640" t="s">
        <v>878</v>
      </c>
      <c r="B268" s="641" t="s">
        <v>879</v>
      </c>
      <c r="C268" s="632"/>
      <c r="D268" s="632"/>
      <c r="E268" s="301"/>
      <c r="F268" s="632"/>
    </row>
    <row r="269" spans="1:6" s="19" customFormat="1" ht="14.4" hidden="1" outlineLevel="1" x14ac:dyDescent="0.3">
      <c r="A269" s="643"/>
      <c r="B269" s="641" t="s">
        <v>880</v>
      </c>
      <c r="C269" s="632"/>
      <c r="D269" s="645"/>
      <c r="E269" s="301"/>
      <c r="F269" s="632"/>
    </row>
    <row r="270" spans="1:6" s="19" customFormat="1" ht="14.4" hidden="1" outlineLevel="1" x14ac:dyDescent="0.3">
      <c r="A270" s="643"/>
      <c r="B270" s="651" t="s">
        <v>843</v>
      </c>
      <c r="C270" s="632"/>
      <c r="D270" s="632"/>
      <c r="E270" s="301"/>
      <c r="F270" s="632"/>
    </row>
    <row r="271" spans="1:6" s="19" customFormat="1" ht="14.4" hidden="1" outlineLevel="1" x14ac:dyDescent="0.3">
      <c r="A271" s="643"/>
      <c r="B271" s="641" t="s">
        <v>844</v>
      </c>
      <c r="C271" s="632"/>
      <c r="D271" s="645"/>
      <c r="E271" s="301"/>
      <c r="F271" s="632"/>
    </row>
    <row r="272" spans="1:6" s="19" customFormat="1" ht="14.4" hidden="1" outlineLevel="1" x14ac:dyDescent="0.3">
      <c r="A272" s="643"/>
      <c r="B272" s="651" t="s">
        <v>845</v>
      </c>
      <c r="C272" s="632"/>
      <c r="D272" s="645"/>
      <c r="E272" s="301"/>
      <c r="F272" s="632"/>
    </row>
    <row r="273" spans="1:6" s="19" customFormat="1" hidden="1" outlineLevel="1" x14ac:dyDescent="0.25">
      <c r="A273" s="643"/>
      <c r="B273" s="644" t="s">
        <v>881</v>
      </c>
      <c r="C273" s="632"/>
      <c r="D273" s="645"/>
      <c r="E273" s="301"/>
      <c r="F273" s="632"/>
    </row>
    <row r="274" spans="1:6" s="19" customFormat="1" hidden="1" outlineLevel="1" x14ac:dyDescent="0.25">
      <c r="A274" s="643"/>
      <c r="B274" s="632" t="s">
        <v>882</v>
      </c>
      <c r="C274" s="632"/>
      <c r="D274" s="645"/>
      <c r="E274" s="301"/>
      <c r="F274" s="632"/>
    </row>
    <row r="275" spans="1:6" s="19" customFormat="1" hidden="1" outlineLevel="1" x14ac:dyDescent="0.25">
      <c r="A275" s="643"/>
      <c r="B275" s="644" t="s">
        <v>883</v>
      </c>
      <c r="C275" s="632"/>
      <c r="D275" s="645"/>
      <c r="E275" s="301"/>
      <c r="F275" s="632"/>
    </row>
    <row r="276" spans="1:6" s="19" customFormat="1" hidden="1" outlineLevel="1" x14ac:dyDescent="0.25">
      <c r="A276" s="631"/>
      <c r="B276" s="644" t="s">
        <v>884</v>
      </c>
      <c r="C276" s="632"/>
      <c r="D276" s="645"/>
      <c r="E276" s="301"/>
      <c r="F276" s="632"/>
    </row>
    <row r="277" spans="1:6" s="19" customFormat="1" hidden="1" outlineLevel="1" x14ac:dyDescent="0.25">
      <c r="A277" s="631"/>
      <c r="B277" s="644" t="s">
        <v>835</v>
      </c>
      <c r="C277" s="632"/>
      <c r="D277" s="645"/>
      <c r="E277" s="301"/>
      <c r="F277" s="632"/>
    </row>
    <row r="278" spans="1:6" s="19" customFormat="1" hidden="1" outlineLevel="1" x14ac:dyDescent="0.25">
      <c r="A278" s="631"/>
      <c r="B278" s="644"/>
      <c r="C278" s="632"/>
      <c r="D278" s="645"/>
      <c r="E278" s="301"/>
      <c r="F278" s="632"/>
    </row>
    <row r="279" spans="1:6" s="19" customFormat="1" ht="14.4" hidden="1" outlineLevel="1" x14ac:dyDescent="0.25">
      <c r="A279" s="640" t="s">
        <v>837</v>
      </c>
      <c r="B279" s="644" t="s">
        <v>812</v>
      </c>
      <c r="C279" s="632" t="s">
        <v>17</v>
      </c>
      <c r="D279" s="645"/>
      <c r="E279" s="648"/>
      <c r="F279" s="648"/>
    </row>
    <row r="280" spans="1:6" s="19" customFormat="1" ht="14.4" hidden="1" outlineLevel="1" x14ac:dyDescent="0.3">
      <c r="A280" s="643"/>
      <c r="B280" s="641"/>
      <c r="C280" s="632"/>
      <c r="D280" s="645"/>
      <c r="E280" s="301"/>
      <c r="F280" s="632"/>
    </row>
    <row r="281" spans="1:6" s="19" customFormat="1" ht="14.4" hidden="1" outlineLevel="1" x14ac:dyDescent="0.25">
      <c r="A281" s="640" t="s">
        <v>838</v>
      </c>
      <c r="B281" s="644" t="s">
        <v>815</v>
      </c>
      <c r="C281" s="632" t="s">
        <v>17</v>
      </c>
      <c r="D281" s="645"/>
      <c r="E281" s="648"/>
      <c r="F281" s="648"/>
    </row>
    <row r="282" spans="1:6" s="19" customFormat="1" ht="14.4" hidden="1" outlineLevel="1" x14ac:dyDescent="0.25">
      <c r="A282" s="640"/>
      <c r="B282" s="644"/>
      <c r="C282" s="632"/>
      <c r="D282" s="645"/>
      <c r="E282" s="301"/>
      <c r="F282" s="632"/>
    </row>
    <row r="283" spans="1:6" s="19" customFormat="1" ht="14.4" hidden="1" outlineLevel="1" x14ac:dyDescent="0.25">
      <c r="A283" s="640" t="s">
        <v>839</v>
      </c>
      <c r="B283" s="644" t="s">
        <v>817</v>
      </c>
      <c r="C283" s="632" t="s">
        <v>17</v>
      </c>
      <c r="D283" s="645"/>
      <c r="E283" s="648"/>
      <c r="F283" s="648"/>
    </row>
    <row r="284" spans="1:6" s="19" customFormat="1" ht="14.4" hidden="1" outlineLevel="1" x14ac:dyDescent="0.25">
      <c r="A284" s="640"/>
      <c r="B284" s="644"/>
      <c r="C284" s="632"/>
      <c r="D284" s="645"/>
      <c r="E284" s="301"/>
      <c r="F284" s="632"/>
    </row>
    <row r="285" spans="1:6" s="19" customFormat="1" ht="14.4" hidden="1" outlineLevel="1" x14ac:dyDescent="0.25">
      <c r="A285" s="640" t="s">
        <v>840</v>
      </c>
      <c r="B285" s="644" t="s">
        <v>819</v>
      </c>
      <c r="C285" s="632" t="s">
        <v>17</v>
      </c>
      <c r="D285" s="645"/>
      <c r="E285" s="648"/>
      <c r="F285" s="648"/>
    </row>
    <row r="286" spans="1:6" s="19" customFormat="1" hidden="1" outlineLevel="1" x14ac:dyDescent="0.25">
      <c r="A286" s="643"/>
      <c r="B286" s="632"/>
      <c r="C286" s="632"/>
      <c r="D286" s="645"/>
      <c r="E286" s="301"/>
      <c r="F286" s="632"/>
    </row>
    <row r="287" spans="1:6" s="19" customFormat="1" ht="14.4" hidden="1" outlineLevel="1" x14ac:dyDescent="0.25">
      <c r="A287" s="640" t="s">
        <v>855</v>
      </c>
      <c r="B287" s="644" t="s">
        <v>821</v>
      </c>
      <c r="C287" s="632" t="s">
        <v>17</v>
      </c>
      <c r="D287" s="645"/>
      <c r="E287" s="648"/>
      <c r="F287" s="648"/>
    </row>
    <row r="288" spans="1:6" s="19" customFormat="1" hidden="1" outlineLevel="1" x14ac:dyDescent="0.25">
      <c r="A288" s="643"/>
      <c r="B288" s="632"/>
      <c r="C288" s="632"/>
      <c r="D288" s="645"/>
      <c r="E288" s="301"/>
      <c r="F288" s="632"/>
    </row>
    <row r="289" spans="1:6" s="19" customFormat="1" ht="14.4" hidden="1" outlineLevel="1" x14ac:dyDescent="0.25">
      <c r="A289" s="640" t="s">
        <v>857</v>
      </c>
      <c r="B289" s="644" t="s">
        <v>853</v>
      </c>
      <c r="C289" s="632" t="s">
        <v>17</v>
      </c>
      <c r="D289" s="645"/>
      <c r="E289" s="648"/>
      <c r="F289" s="648"/>
    </row>
    <row r="290" spans="1:6" s="19" customFormat="1" hidden="1" outlineLevel="1" x14ac:dyDescent="0.25">
      <c r="A290" s="643"/>
      <c r="B290" s="632"/>
      <c r="C290" s="632"/>
      <c r="D290" s="645"/>
      <c r="E290" s="301"/>
      <c r="F290" s="632"/>
    </row>
    <row r="291" spans="1:6" s="19" customFormat="1" ht="14.4" hidden="1" outlineLevel="1" x14ac:dyDescent="0.25">
      <c r="A291" s="640" t="s">
        <v>859</v>
      </c>
      <c r="B291" s="644" t="s">
        <v>854</v>
      </c>
      <c r="C291" s="632" t="s">
        <v>17</v>
      </c>
      <c r="D291" s="645"/>
      <c r="E291" s="648"/>
      <c r="F291" s="648"/>
    </row>
    <row r="292" spans="1:6" s="19" customFormat="1" hidden="1" outlineLevel="1" x14ac:dyDescent="0.25">
      <c r="A292" s="643"/>
      <c r="B292" s="644"/>
      <c r="C292" s="632"/>
      <c r="D292" s="645"/>
      <c r="E292" s="301"/>
      <c r="F292" s="632"/>
    </row>
    <row r="293" spans="1:6" s="19" customFormat="1" ht="14.4" hidden="1" outlineLevel="1" x14ac:dyDescent="0.25">
      <c r="A293" s="640" t="s">
        <v>885</v>
      </c>
      <c r="B293" s="644" t="s">
        <v>856</v>
      </c>
      <c r="C293" s="632" t="s">
        <v>17</v>
      </c>
      <c r="D293" s="645"/>
      <c r="E293" s="648"/>
      <c r="F293" s="648"/>
    </row>
    <row r="294" spans="1:6" s="19" customFormat="1" hidden="1" outlineLevel="1" x14ac:dyDescent="0.25">
      <c r="A294" s="643"/>
      <c r="B294" s="644"/>
      <c r="C294" s="632"/>
      <c r="D294" s="632"/>
      <c r="E294" s="301"/>
      <c r="F294" s="632"/>
    </row>
    <row r="295" spans="1:6" s="19" customFormat="1" ht="14.4" hidden="1" outlineLevel="1" x14ac:dyDescent="0.25">
      <c r="A295" s="640" t="s">
        <v>886</v>
      </c>
      <c r="B295" s="644" t="s">
        <v>858</v>
      </c>
      <c r="C295" s="632" t="s">
        <v>17</v>
      </c>
      <c r="D295" s="645"/>
      <c r="E295" s="648"/>
      <c r="F295" s="648"/>
    </row>
    <row r="296" spans="1:6" s="19" customFormat="1" hidden="1" outlineLevel="1" x14ac:dyDescent="0.25">
      <c r="A296" s="643"/>
      <c r="B296" s="644"/>
      <c r="C296" s="632"/>
      <c r="D296" s="632"/>
      <c r="E296" s="301"/>
      <c r="F296" s="632"/>
    </row>
    <row r="297" spans="1:6" s="19" customFormat="1" hidden="1" outlineLevel="1" x14ac:dyDescent="0.25">
      <c r="A297" s="643"/>
      <c r="B297" s="644"/>
      <c r="C297" s="632"/>
      <c r="D297" s="645"/>
      <c r="E297" s="301"/>
      <c r="F297" s="632"/>
    </row>
    <row r="298" spans="1:6" s="19" customFormat="1" hidden="1" outlineLevel="1" x14ac:dyDescent="0.25">
      <c r="A298" s="643"/>
      <c r="B298" s="644"/>
      <c r="C298" s="632"/>
      <c r="D298" s="632"/>
      <c r="E298" s="301"/>
      <c r="F298" s="632"/>
    </row>
    <row r="299" spans="1:6" s="19" customFormat="1" hidden="1" outlineLevel="1" x14ac:dyDescent="0.25">
      <c r="A299" s="643"/>
      <c r="B299" s="644"/>
      <c r="C299" s="632"/>
      <c r="D299" s="645"/>
      <c r="E299" s="301"/>
      <c r="F299" s="632"/>
    </row>
    <row r="300" spans="1:6" s="19" customFormat="1" hidden="1" outlineLevel="1" x14ac:dyDescent="0.25">
      <c r="A300" s="643"/>
      <c r="B300" s="632"/>
      <c r="C300" s="632"/>
      <c r="D300" s="632"/>
      <c r="E300" s="301"/>
      <c r="F300" s="632"/>
    </row>
    <row r="301" spans="1:6" s="19" customFormat="1" hidden="1" outlineLevel="1" x14ac:dyDescent="0.25">
      <c r="A301" s="643"/>
      <c r="B301" s="644"/>
      <c r="C301" s="632"/>
      <c r="D301" s="645"/>
      <c r="E301" s="301"/>
      <c r="F301" s="632"/>
    </row>
    <row r="302" spans="1:6" s="19" customFormat="1" hidden="1" outlineLevel="1" x14ac:dyDescent="0.25">
      <c r="A302" s="646"/>
      <c r="B302" s="432"/>
      <c r="C302" s="432"/>
      <c r="D302" s="432"/>
      <c r="E302" s="432"/>
      <c r="F302" s="632"/>
    </row>
    <row r="303" spans="1:6" s="19" customFormat="1" hidden="1" outlineLevel="1" x14ac:dyDescent="0.25">
      <c r="A303" s="631"/>
      <c r="B303" s="300"/>
      <c r="C303" s="300"/>
      <c r="D303" s="300"/>
      <c r="E303" s="300"/>
      <c r="F303" s="307"/>
    </row>
    <row r="304" spans="1:6" s="19" customFormat="1" hidden="1" outlineLevel="1" x14ac:dyDescent="0.25">
      <c r="A304" s="631"/>
      <c r="B304" s="300"/>
      <c r="C304" s="300"/>
      <c r="D304" s="336"/>
      <c r="E304" s="300"/>
      <c r="F304" s="307"/>
    </row>
    <row r="305" spans="1:6" s="19" customFormat="1" ht="14.4" hidden="1" outlineLevel="1" x14ac:dyDescent="0.35">
      <c r="A305" s="626"/>
      <c r="B305" s="627"/>
      <c r="C305" s="628" t="s">
        <v>98</v>
      </c>
      <c r="D305" s="629"/>
      <c r="E305" s="629"/>
      <c r="F305" s="630"/>
    </row>
    <row r="306" spans="1:6" s="19" customFormat="1" hidden="1" outlineLevel="1" x14ac:dyDescent="0.25">
      <c r="A306" s="631"/>
      <c r="B306" s="632"/>
      <c r="C306" s="633" t="s">
        <v>99</v>
      </c>
      <c r="D306" s="300"/>
      <c r="E306" s="300"/>
      <c r="F306" s="634"/>
    </row>
    <row r="307" spans="1:6" s="19" customFormat="1" ht="14.4" hidden="1" outlineLevel="1" x14ac:dyDescent="0.3">
      <c r="A307" s="635"/>
      <c r="B307" s="432"/>
      <c r="C307" s="636" t="s">
        <v>100</v>
      </c>
      <c r="D307" s="637"/>
      <c r="E307" s="300"/>
      <c r="F307" s="638"/>
    </row>
    <row r="308" spans="1:6" s="19" customFormat="1" hidden="1" outlineLevel="1" x14ac:dyDescent="0.25">
      <c r="A308" s="1427" t="s">
        <v>101</v>
      </c>
      <c r="B308" s="1428"/>
      <c r="C308" s="1428"/>
      <c r="D308" s="1428"/>
      <c r="E308" s="1428"/>
      <c r="F308" s="1429"/>
    </row>
    <row r="309" spans="1:6" s="19" customFormat="1" hidden="1" outlineLevel="1" x14ac:dyDescent="0.25">
      <c r="A309" s="639" t="s">
        <v>102</v>
      </c>
      <c r="B309" s="307"/>
      <c r="C309" s="307" t="s">
        <v>103</v>
      </c>
      <c r="D309" s="307" t="s">
        <v>741</v>
      </c>
      <c r="E309" s="308" t="s">
        <v>104</v>
      </c>
      <c r="F309" s="308" t="s">
        <v>105</v>
      </c>
    </row>
    <row r="310" spans="1:6" s="19" customFormat="1" hidden="1" outlineLevel="1" x14ac:dyDescent="0.25">
      <c r="A310" s="631"/>
      <c r="B310" s="632"/>
      <c r="C310" s="632"/>
      <c r="D310" s="632"/>
      <c r="E310" s="301"/>
      <c r="F310" s="632"/>
    </row>
    <row r="311" spans="1:6" s="19" customFormat="1" ht="14.4" hidden="1" outlineLevel="1" x14ac:dyDescent="0.3">
      <c r="A311" s="640" t="s">
        <v>878</v>
      </c>
      <c r="B311" s="651" t="s">
        <v>887</v>
      </c>
      <c r="C311" s="632"/>
      <c r="D311" s="632"/>
      <c r="E311" s="301"/>
      <c r="F311" s="632"/>
    </row>
    <row r="312" spans="1:6" s="19" customFormat="1" ht="14.4" hidden="1" outlineLevel="1" x14ac:dyDescent="0.25">
      <c r="A312" s="640"/>
      <c r="B312" s="640" t="s">
        <v>843</v>
      </c>
      <c r="C312" s="632"/>
      <c r="D312" s="632"/>
      <c r="E312" s="301"/>
      <c r="F312" s="632"/>
    </row>
    <row r="313" spans="1:6" s="19" customFormat="1" ht="14.4" hidden="1" outlineLevel="1" x14ac:dyDescent="0.25">
      <c r="A313" s="631"/>
      <c r="B313" s="640" t="s">
        <v>844</v>
      </c>
      <c r="C313" s="632"/>
      <c r="D313" s="632"/>
      <c r="E313" s="301"/>
      <c r="F313" s="632"/>
    </row>
    <row r="314" spans="1:6" s="19" customFormat="1" ht="14.4" hidden="1" outlineLevel="1" x14ac:dyDescent="0.25">
      <c r="A314" s="643"/>
      <c r="B314" s="640" t="s">
        <v>888</v>
      </c>
      <c r="C314" s="632"/>
      <c r="D314" s="632"/>
      <c r="E314" s="301"/>
      <c r="F314" s="632"/>
    </row>
    <row r="315" spans="1:6" s="19" customFormat="1" ht="14.4" hidden="1" outlineLevel="1" x14ac:dyDescent="0.25">
      <c r="A315" s="643"/>
      <c r="B315" s="640" t="s">
        <v>889</v>
      </c>
      <c r="C315" s="632"/>
      <c r="D315" s="632"/>
      <c r="E315" s="301"/>
      <c r="F315" s="632"/>
    </row>
    <row r="316" spans="1:6" s="19" customFormat="1" hidden="1" outlineLevel="1" x14ac:dyDescent="0.25">
      <c r="A316" s="643"/>
      <c r="B316" s="632" t="s">
        <v>835</v>
      </c>
      <c r="C316" s="632"/>
      <c r="D316" s="632"/>
      <c r="E316" s="301"/>
      <c r="F316" s="632"/>
    </row>
    <row r="317" spans="1:6" s="19" customFormat="1" hidden="1" outlineLevel="1" x14ac:dyDescent="0.25">
      <c r="A317" s="643"/>
      <c r="B317" s="644" t="s">
        <v>890</v>
      </c>
      <c r="C317" s="632"/>
      <c r="D317" s="632"/>
      <c r="E317" s="301"/>
      <c r="F317" s="632"/>
    </row>
    <row r="318" spans="1:6" s="19" customFormat="1" ht="14.4" hidden="1" outlineLevel="1" x14ac:dyDescent="0.25">
      <c r="A318" s="640"/>
      <c r="B318" s="644"/>
      <c r="C318" s="632"/>
      <c r="D318" s="632"/>
      <c r="E318" s="301"/>
      <c r="F318" s="632"/>
    </row>
    <row r="319" spans="1:6" s="19" customFormat="1" ht="14.4" hidden="1" outlineLevel="1" x14ac:dyDescent="0.25">
      <c r="A319" s="640" t="s">
        <v>891</v>
      </c>
      <c r="B319" s="644" t="s">
        <v>858</v>
      </c>
      <c r="C319" s="632" t="s">
        <v>17</v>
      </c>
      <c r="D319" s="645"/>
      <c r="E319" s="648"/>
      <c r="F319" s="648"/>
    </row>
    <row r="320" spans="1:6" s="19" customFormat="1" hidden="1" outlineLevel="1" x14ac:dyDescent="0.25">
      <c r="A320" s="643"/>
      <c r="B320" s="644"/>
      <c r="C320" s="632"/>
      <c r="D320" s="645"/>
      <c r="E320" s="301"/>
      <c r="F320" s="632"/>
    </row>
    <row r="321" spans="1:6" s="19" customFormat="1" hidden="1" outlineLevel="1" x14ac:dyDescent="0.25">
      <c r="A321" s="643"/>
      <c r="B321" s="644"/>
      <c r="C321" s="632"/>
      <c r="D321" s="645"/>
      <c r="E321" s="301"/>
      <c r="F321" s="632"/>
    </row>
    <row r="322" spans="1:6" s="19" customFormat="1" ht="14.4" hidden="1" outlineLevel="1" x14ac:dyDescent="0.25">
      <c r="A322" s="640" t="s">
        <v>892</v>
      </c>
      <c r="B322" s="640" t="s">
        <v>893</v>
      </c>
      <c r="C322" s="632"/>
      <c r="D322" s="645"/>
      <c r="E322" s="301"/>
      <c r="F322" s="632"/>
    </row>
    <row r="323" spans="1:6" s="19" customFormat="1" ht="14.4" hidden="1" outlineLevel="1" x14ac:dyDescent="0.25">
      <c r="A323" s="643"/>
      <c r="B323" s="640" t="s">
        <v>894</v>
      </c>
      <c r="C323" s="632"/>
      <c r="D323" s="645"/>
      <c r="E323" s="301"/>
      <c r="F323" s="632"/>
    </row>
    <row r="324" spans="1:6" s="19" customFormat="1" hidden="1" outlineLevel="1" x14ac:dyDescent="0.25">
      <c r="A324" s="643"/>
      <c r="B324" s="644" t="s">
        <v>895</v>
      </c>
      <c r="C324" s="632"/>
      <c r="D324" s="645"/>
      <c r="E324" s="301"/>
      <c r="F324" s="632"/>
    </row>
    <row r="325" spans="1:6" s="19" customFormat="1" hidden="1" outlineLevel="1" x14ac:dyDescent="0.25">
      <c r="A325" s="643"/>
      <c r="B325" s="644" t="s">
        <v>896</v>
      </c>
      <c r="C325" s="632"/>
      <c r="D325" s="645"/>
      <c r="E325" s="301"/>
      <c r="F325" s="632"/>
    </row>
    <row r="326" spans="1:6" s="19" customFormat="1" ht="14.4" hidden="1" outlineLevel="1" x14ac:dyDescent="0.25">
      <c r="A326" s="640"/>
      <c r="B326" s="640"/>
      <c r="C326" s="632"/>
      <c r="D326" s="645"/>
      <c r="E326" s="301"/>
      <c r="F326" s="632"/>
    </row>
    <row r="327" spans="1:6" s="19" customFormat="1" ht="14.4" hidden="1" outlineLevel="1" x14ac:dyDescent="0.25">
      <c r="A327" s="643"/>
      <c r="B327" s="640"/>
      <c r="C327" s="632"/>
      <c r="D327" s="645"/>
      <c r="E327" s="301"/>
      <c r="F327" s="632"/>
    </row>
    <row r="328" spans="1:6" s="19" customFormat="1" ht="14.4" hidden="1" outlineLevel="1" x14ac:dyDescent="0.25">
      <c r="A328" s="640" t="s">
        <v>897</v>
      </c>
      <c r="B328" s="640" t="s">
        <v>898</v>
      </c>
      <c r="C328" s="632"/>
      <c r="D328" s="645"/>
      <c r="E328" s="301"/>
      <c r="F328" s="632"/>
    </row>
    <row r="329" spans="1:6" s="19" customFormat="1" ht="14.4" hidden="1" outlineLevel="1" x14ac:dyDescent="0.25">
      <c r="A329" s="643"/>
      <c r="B329" s="640" t="s">
        <v>899</v>
      </c>
      <c r="C329" s="632"/>
      <c r="D329" s="645"/>
      <c r="E329" s="301"/>
      <c r="F329" s="632"/>
    </row>
    <row r="330" spans="1:6" s="19" customFormat="1" hidden="1" outlineLevel="1" x14ac:dyDescent="0.25">
      <c r="A330" s="643"/>
      <c r="B330" s="644" t="s">
        <v>900</v>
      </c>
      <c r="C330" s="632"/>
      <c r="D330" s="645"/>
      <c r="E330" s="301"/>
      <c r="F330" s="632"/>
    </row>
    <row r="331" spans="1:6" s="19" customFormat="1" hidden="1" outlineLevel="1" x14ac:dyDescent="0.25">
      <c r="A331" s="643"/>
      <c r="B331" s="644" t="s">
        <v>901</v>
      </c>
      <c r="C331" s="632"/>
      <c r="D331" s="645"/>
      <c r="E331" s="301"/>
      <c r="F331" s="632"/>
    </row>
    <row r="332" spans="1:6" s="19" customFormat="1" hidden="1" outlineLevel="1" x14ac:dyDescent="0.25">
      <c r="A332" s="643"/>
      <c r="B332" s="644" t="s">
        <v>902</v>
      </c>
      <c r="C332" s="632"/>
      <c r="D332" s="645"/>
      <c r="E332" s="301"/>
      <c r="F332" s="632"/>
    </row>
    <row r="333" spans="1:6" s="19" customFormat="1" hidden="1" outlineLevel="1" x14ac:dyDescent="0.25">
      <c r="A333" s="643"/>
      <c r="B333" s="644" t="s">
        <v>903</v>
      </c>
      <c r="C333" s="632"/>
      <c r="D333" s="645"/>
      <c r="E333" s="301"/>
      <c r="F333" s="632"/>
    </row>
    <row r="334" spans="1:6" s="19" customFormat="1" hidden="1" outlineLevel="1" x14ac:dyDescent="0.25">
      <c r="A334" s="643"/>
      <c r="B334" s="644" t="s">
        <v>904</v>
      </c>
      <c r="C334" s="632"/>
      <c r="D334" s="645"/>
      <c r="E334" s="301"/>
      <c r="F334" s="632"/>
    </row>
    <row r="335" spans="1:6" s="19" customFormat="1" hidden="1" outlineLevel="1" x14ac:dyDescent="0.25">
      <c r="A335" s="643"/>
      <c r="B335" s="644" t="s">
        <v>905</v>
      </c>
      <c r="C335" s="632"/>
      <c r="D335" s="645"/>
      <c r="E335" s="301"/>
      <c r="F335" s="632"/>
    </row>
    <row r="336" spans="1:6" s="19" customFormat="1" hidden="1" outlineLevel="1" x14ac:dyDescent="0.25">
      <c r="A336" s="643"/>
      <c r="B336" s="644" t="s">
        <v>906</v>
      </c>
      <c r="C336" s="632"/>
      <c r="D336" s="645"/>
      <c r="E336" s="301"/>
      <c r="F336" s="632"/>
    </row>
    <row r="337" spans="1:6" s="19" customFormat="1" hidden="1" outlineLevel="1" x14ac:dyDescent="0.25">
      <c r="A337" s="643"/>
      <c r="B337" s="644" t="s">
        <v>907</v>
      </c>
      <c r="C337" s="632"/>
      <c r="D337" s="645"/>
      <c r="E337" s="301"/>
      <c r="F337" s="632"/>
    </row>
    <row r="338" spans="1:6" s="19" customFormat="1" hidden="1" outlineLevel="1" x14ac:dyDescent="0.25">
      <c r="A338" s="643"/>
      <c r="B338" s="644" t="s">
        <v>908</v>
      </c>
      <c r="C338" s="632"/>
      <c r="D338" s="645"/>
      <c r="E338" s="301"/>
      <c r="F338" s="632"/>
    </row>
    <row r="339" spans="1:6" s="19" customFormat="1" hidden="1" outlineLevel="1" x14ac:dyDescent="0.25">
      <c r="A339" s="643"/>
      <c r="B339" s="644" t="s">
        <v>909</v>
      </c>
      <c r="C339" s="632"/>
      <c r="D339" s="645"/>
      <c r="E339" s="301"/>
      <c r="F339" s="632"/>
    </row>
    <row r="340" spans="1:6" s="19" customFormat="1" hidden="1" outlineLevel="1" x14ac:dyDescent="0.25">
      <c r="A340" s="631"/>
      <c r="B340" s="644" t="s">
        <v>910</v>
      </c>
      <c r="C340" s="632"/>
      <c r="D340" s="645"/>
      <c r="E340" s="301"/>
      <c r="F340" s="632"/>
    </row>
    <row r="341" spans="1:6" s="19" customFormat="1" hidden="1" outlineLevel="1" x14ac:dyDescent="0.25">
      <c r="A341" s="631"/>
      <c r="B341" s="644"/>
      <c r="C341" s="632"/>
      <c r="D341" s="645"/>
      <c r="E341" s="301"/>
      <c r="F341" s="632"/>
    </row>
    <row r="342" spans="1:6" s="19" customFormat="1" hidden="1" outlineLevel="1" x14ac:dyDescent="0.25">
      <c r="A342" s="631"/>
      <c r="B342" s="644"/>
      <c r="C342" s="632"/>
      <c r="D342" s="645"/>
      <c r="E342" s="301"/>
      <c r="F342" s="632"/>
    </row>
    <row r="343" spans="1:6" s="19" customFormat="1" ht="14.4" hidden="1" outlineLevel="1" x14ac:dyDescent="0.25">
      <c r="A343" s="640" t="s">
        <v>127</v>
      </c>
      <c r="B343" s="644" t="s">
        <v>911</v>
      </c>
      <c r="C343" s="632" t="s">
        <v>17</v>
      </c>
      <c r="D343" s="645"/>
      <c r="E343" s="648"/>
      <c r="F343" s="648"/>
    </row>
    <row r="344" spans="1:6" s="19" customFormat="1" ht="14.4" hidden="1" outlineLevel="1" x14ac:dyDescent="0.25">
      <c r="A344" s="640"/>
      <c r="B344" s="640"/>
      <c r="C344" s="632"/>
      <c r="D344" s="645"/>
      <c r="E344" s="301"/>
      <c r="F344" s="632"/>
    </row>
    <row r="345" spans="1:6" s="19" customFormat="1" ht="14.4" hidden="1" outlineLevel="1" x14ac:dyDescent="0.25">
      <c r="A345" s="631"/>
      <c r="B345" s="640"/>
      <c r="C345" s="632"/>
      <c r="D345" s="645"/>
      <c r="E345" s="301"/>
      <c r="F345" s="632"/>
    </row>
    <row r="346" spans="1:6" s="19" customFormat="1" ht="14.4" hidden="1" outlineLevel="1" x14ac:dyDescent="0.25">
      <c r="A346" s="643"/>
      <c r="B346" s="640"/>
      <c r="C346" s="632"/>
      <c r="D346" s="645"/>
      <c r="E346" s="301"/>
      <c r="F346" s="632"/>
    </row>
    <row r="347" spans="1:6" s="19" customFormat="1" hidden="1" outlineLevel="1" x14ac:dyDescent="0.25">
      <c r="A347" s="643"/>
      <c r="B347" s="644"/>
      <c r="C347" s="632"/>
      <c r="D347" s="645"/>
      <c r="E347" s="301"/>
      <c r="F347" s="632"/>
    </row>
    <row r="348" spans="1:6" s="19" customFormat="1" hidden="1" outlineLevel="1" x14ac:dyDescent="0.25">
      <c r="A348" s="643"/>
      <c r="B348" s="632"/>
      <c r="C348" s="632"/>
      <c r="D348" s="645"/>
      <c r="E348" s="301"/>
      <c r="F348" s="632"/>
    </row>
    <row r="349" spans="1:6" s="19" customFormat="1" hidden="1" outlineLevel="1" x14ac:dyDescent="0.25">
      <c r="A349" s="643"/>
      <c r="B349" s="644"/>
      <c r="C349" s="632"/>
      <c r="D349" s="645"/>
      <c r="E349" s="301"/>
      <c r="F349" s="632"/>
    </row>
    <row r="350" spans="1:6" s="19" customFormat="1" hidden="1" outlineLevel="1" x14ac:dyDescent="0.25">
      <c r="A350" s="643"/>
      <c r="B350" s="632"/>
      <c r="C350" s="632"/>
      <c r="D350" s="645"/>
      <c r="E350" s="301"/>
      <c r="F350" s="632"/>
    </row>
    <row r="351" spans="1:6" s="19" customFormat="1" ht="14.4" hidden="1" outlineLevel="1" x14ac:dyDescent="0.25">
      <c r="A351" s="643"/>
      <c r="B351" s="640"/>
      <c r="C351" s="632"/>
      <c r="D351" s="645"/>
      <c r="E351" s="301"/>
      <c r="F351" s="632"/>
    </row>
    <row r="352" spans="1:6" s="19" customFormat="1" ht="14.4" hidden="1" outlineLevel="1" x14ac:dyDescent="0.25">
      <c r="A352" s="640"/>
      <c r="B352" s="644"/>
      <c r="C352" s="632"/>
      <c r="D352" s="645"/>
      <c r="E352" s="301"/>
      <c r="F352" s="632"/>
    </row>
    <row r="353" spans="1:6" s="19" customFormat="1" hidden="1" outlineLevel="1" x14ac:dyDescent="0.25">
      <c r="A353" s="643"/>
      <c r="B353" s="632"/>
      <c r="C353" s="632"/>
      <c r="D353" s="645"/>
      <c r="E353" s="301"/>
      <c r="F353" s="632"/>
    </row>
    <row r="354" spans="1:6" s="19" customFormat="1" hidden="1" outlineLevel="1" x14ac:dyDescent="0.25">
      <c r="A354" s="643"/>
      <c r="B354" s="644"/>
      <c r="C354" s="632"/>
      <c r="D354" s="645"/>
      <c r="E354" s="301"/>
      <c r="F354" s="632"/>
    </row>
    <row r="355" spans="1:6" s="19" customFormat="1" hidden="1" outlineLevel="1" x14ac:dyDescent="0.25">
      <c r="A355" s="643"/>
      <c r="B355" s="632"/>
      <c r="C355" s="632"/>
      <c r="D355" s="632"/>
      <c r="E355" s="301"/>
      <c r="F355" s="632"/>
    </row>
    <row r="356" spans="1:6" s="19" customFormat="1" hidden="1" outlineLevel="1" x14ac:dyDescent="0.25">
      <c r="A356" s="643"/>
      <c r="B356" s="644"/>
      <c r="C356" s="632"/>
      <c r="D356" s="645"/>
      <c r="E356" s="301"/>
      <c r="F356" s="632"/>
    </row>
    <row r="357" spans="1:6" s="19" customFormat="1" hidden="1" outlineLevel="1" x14ac:dyDescent="0.25">
      <c r="A357" s="643"/>
      <c r="B357" s="632"/>
      <c r="C357" s="632"/>
      <c r="D357" s="632"/>
      <c r="E357" s="301"/>
      <c r="F357" s="632"/>
    </row>
    <row r="358" spans="1:6" s="19" customFormat="1" hidden="1" outlineLevel="1" x14ac:dyDescent="0.25">
      <c r="A358" s="643"/>
      <c r="B358" s="644"/>
      <c r="C358" s="632"/>
      <c r="D358" s="645"/>
      <c r="E358" s="301"/>
      <c r="F358" s="632"/>
    </row>
    <row r="359" spans="1:6" s="19" customFormat="1" hidden="1" outlineLevel="1" x14ac:dyDescent="0.25">
      <c r="A359" s="643"/>
      <c r="B359" s="632"/>
      <c r="C359" s="632"/>
      <c r="D359" s="632"/>
      <c r="E359" s="301"/>
      <c r="F359" s="632"/>
    </row>
    <row r="360" spans="1:6" s="19" customFormat="1" hidden="1" outlineLevel="1" x14ac:dyDescent="0.25">
      <c r="A360" s="643"/>
      <c r="B360" s="644"/>
      <c r="C360" s="632"/>
      <c r="D360" s="645"/>
      <c r="E360" s="301"/>
      <c r="F360" s="632"/>
    </row>
    <row r="361" spans="1:6" s="19" customFormat="1" hidden="1" outlineLevel="1" x14ac:dyDescent="0.25">
      <c r="A361" s="643"/>
      <c r="B361" s="632"/>
      <c r="C361" s="632"/>
      <c r="D361" s="632"/>
      <c r="E361" s="301"/>
      <c r="F361" s="632"/>
    </row>
    <row r="362" spans="1:6" s="19" customFormat="1" hidden="1" outlineLevel="1" x14ac:dyDescent="0.25">
      <c r="A362" s="643"/>
      <c r="B362" s="644"/>
      <c r="C362" s="632"/>
      <c r="D362" s="645"/>
      <c r="E362" s="301"/>
      <c r="F362" s="632"/>
    </row>
    <row r="363" spans="1:6" s="19" customFormat="1" hidden="1" outlineLevel="1" x14ac:dyDescent="0.25">
      <c r="A363" s="646"/>
      <c r="B363" s="432"/>
      <c r="C363" s="432"/>
      <c r="D363" s="432"/>
      <c r="E363" s="647"/>
      <c r="F363" s="632"/>
    </row>
    <row r="364" spans="1:6" s="19" customFormat="1" hidden="1" outlineLevel="1" x14ac:dyDescent="0.25">
      <c r="A364" s="631"/>
      <c r="B364" s="300"/>
      <c r="C364" s="300"/>
      <c r="D364" s="300"/>
      <c r="E364" s="300"/>
      <c r="F364" s="307"/>
    </row>
    <row r="365" spans="1:6" s="19" customFormat="1" hidden="1" outlineLevel="1" x14ac:dyDescent="0.25">
      <c r="A365" s="631"/>
      <c r="B365" s="300"/>
      <c r="C365" s="300"/>
      <c r="D365" s="336"/>
      <c r="E365" s="300"/>
      <c r="F365" s="307"/>
    </row>
    <row r="366" spans="1:6" s="19" customFormat="1" ht="14.4" hidden="1" outlineLevel="1" x14ac:dyDescent="0.35">
      <c r="A366" s="626"/>
      <c r="B366" s="627"/>
      <c r="C366" s="628" t="s">
        <v>98</v>
      </c>
      <c r="D366" s="629"/>
      <c r="E366" s="629"/>
      <c r="F366" s="630"/>
    </row>
    <row r="367" spans="1:6" s="19" customFormat="1" hidden="1" outlineLevel="1" x14ac:dyDescent="0.25">
      <c r="A367" s="631"/>
      <c r="B367" s="632"/>
      <c r="C367" s="633" t="s">
        <v>99</v>
      </c>
      <c r="D367" s="300"/>
      <c r="E367" s="300"/>
      <c r="F367" s="634"/>
    </row>
    <row r="368" spans="1:6" s="19" customFormat="1" ht="14.4" hidden="1" outlineLevel="1" x14ac:dyDescent="0.3">
      <c r="A368" s="635"/>
      <c r="B368" s="432"/>
      <c r="C368" s="636" t="s">
        <v>100</v>
      </c>
      <c r="D368" s="637"/>
      <c r="E368" s="300"/>
      <c r="F368" s="638"/>
    </row>
    <row r="369" spans="1:6" s="19" customFormat="1" hidden="1" outlineLevel="1" x14ac:dyDescent="0.25">
      <c r="A369" s="1427" t="s">
        <v>101</v>
      </c>
      <c r="B369" s="1428"/>
      <c r="C369" s="1428"/>
      <c r="D369" s="1428"/>
      <c r="E369" s="1428"/>
      <c r="F369" s="1429"/>
    </row>
    <row r="370" spans="1:6" s="19" customFormat="1" hidden="1" outlineLevel="1" x14ac:dyDescent="0.25">
      <c r="A370" s="639" t="s">
        <v>102</v>
      </c>
      <c r="B370" s="307"/>
      <c r="C370" s="307" t="s">
        <v>103</v>
      </c>
      <c r="D370" s="307" t="s">
        <v>741</v>
      </c>
      <c r="E370" s="308" t="s">
        <v>104</v>
      </c>
      <c r="F370" s="308" t="s">
        <v>105</v>
      </c>
    </row>
    <row r="371" spans="1:6" s="19" customFormat="1" hidden="1" outlineLevel="1" x14ac:dyDescent="0.25">
      <c r="A371" s="631"/>
      <c r="B371" s="632"/>
      <c r="C371" s="632"/>
      <c r="D371" s="632"/>
      <c r="E371" s="301"/>
      <c r="F371" s="632"/>
    </row>
    <row r="372" spans="1:6" s="19" customFormat="1" ht="14.4" hidden="1" outlineLevel="1" x14ac:dyDescent="0.3">
      <c r="A372" s="640" t="s">
        <v>912</v>
      </c>
      <c r="B372" s="651" t="s">
        <v>126</v>
      </c>
      <c r="C372" s="632"/>
      <c r="D372" s="632"/>
      <c r="E372" s="301"/>
      <c r="F372" s="632"/>
    </row>
    <row r="373" spans="1:6" s="19" customFormat="1" ht="14.4" hidden="1" outlineLevel="1" x14ac:dyDescent="0.25">
      <c r="A373" s="640"/>
      <c r="B373" s="644" t="s">
        <v>913</v>
      </c>
      <c r="C373" s="632"/>
      <c r="D373" s="632"/>
      <c r="E373" s="301"/>
      <c r="F373" s="632"/>
    </row>
    <row r="374" spans="1:6" s="19" customFormat="1" ht="14.4" hidden="1" outlineLevel="1" x14ac:dyDescent="0.25">
      <c r="A374" s="640"/>
      <c r="B374" s="644" t="s">
        <v>914</v>
      </c>
      <c r="C374" s="632"/>
      <c r="D374" s="632"/>
      <c r="E374" s="301"/>
      <c r="F374" s="632"/>
    </row>
    <row r="375" spans="1:6" s="19" customFormat="1" ht="14.4" hidden="1" outlineLevel="1" x14ac:dyDescent="0.25">
      <c r="A375" s="640"/>
      <c r="B375" s="652"/>
      <c r="C375" s="632"/>
      <c r="D375" s="632"/>
      <c r="E375" s="301"/>
      <c r="F375" s="632"/>
    </row>
    <row r="376" spans="1:6" s="19" customFormat="1" ht="14.4" hidden="1" outlineLevel="1" x14ac:dyDescent="0.25">
      <c r="A376" s="640"/>
      <c r="B376" s="644"/>
      <c r="C376" s="632"/>
      <c r="D376" s="632"/>
      <c r="E376" s="301"/>
      <c r="F376" s="632"/>
    </row>
    <row r="377" spans="1:6" s="19" customFormat="1" ht="14.4" hidden="1" outlineLevel="1" x14ac:dyDescent="0.25">
      <c r="A377" s="640"/>
      <c r="B377" s="640"/>
      <c r="C377" s="632"/>
      <c r="D377" s="632"/>
      <c r="E377" s="301"/>
      <c r="F377" s="632"/>
    </row>
    <row r="378" spans="1:6" s="19" customFormat="1" ht="14.4" hidden="1" outlineLevel="1" x14ac:dyDescent="0.25">
      <c r="A378" s="640"/>
      <c r="B378" s="644"/>
      <c r="C378" s="632"/>
      <c r="D378" s="632"/>
      <c r="E378" s="301"/>
      <c r="F378" s="632"/>
    </row>
    <row r="379" spans="1:6" s="19" customFormat="1" ht="14.4" hidden="1" outlineLevel="1" x14ac:dyDescent="0.25">
      <c r="A379" s="640"/>
      <c r="B379" s="644"/>
      <c r="C379" s="632"/>
      <c r="D379" s="632"/>
      <c r="E379" s="301"/>
      <c r="F379" s="632"/>
    </row>
    <row r="380" spans="1:6" s="19" customFormat="1" ht="14.4" hidden="1" outlineLevel="1" x14ac:dyDescent="0.25">
      <c r="A380" s="640" t="s">
        <v>127</v>
      </c>
      <c r="B380" s="652" t="s">
        <v>915</v>
      </c>
      <c r="C380" s="632"/>
      <c r="D380" s="645"/>
      <c r="E380" s="301"/>
      <c r="F380" s="632"/>
    </row>
    <row r="381" spans="1:6" s="19" customFormat="1" ht="14.4" hidden="1" outlineLevel="1" x14ac:dyDescent="0.25">
      <c r="A381" s="640"/>
      <c r="B381" s="644" t="s">
        <v>916</v>
      </c>
      <c r="C381" s="632" t="s">
        <v>128</v>
      </c>
      <c r="D381" s="645"/>
      <c r="E381" s="648"/>
      <c r="F381" s="648"/>
    </row>
    <row r="382" spans="1:6" s="19" customFormat="1" ht="14.4" hidden="1" outlineLevel="1" x14ac:dyDescent="0.25">
      <c r="A382" s="640"/>
      <c r="B382" s="644"/>
      <c r="C382" s="632"/>
      <c r="D382" s="645"/>
      <c r="E382" s="301"/>
      <c r="F382" s="632"/>
    </row>
    <row r="383" spans="1:6" s="19" customFormat="1" ht="14.4" hidden="1" outlineLevel="1" x14ac:dyDescent="0.25">
      <c r="A383" s="640" t="s">
        <v>129</v>
      </c>
      <c r="B383" s="644" t="s">
        <v>917</v>
      </c>
      <c r="C383" s="632" t="s">
        <v>128</v>
      </c>
      <c r="D383" s="645"/>
      <c r="E383" s="648"/>
      <c r="F383" s="648"/>
    </row>
    <row r="384" spans="1:6" s="19" customFormat="1" ht="14.4" hidden="1" outlineLevel="1" x14ac:dyDescent="0.25">
      <c r="A384" s="640"/>
      <c r="B384" s="644"/>
      <c r="C384" s="632"/>
      <c r="D384" s="645"/>
      <c r="E384" s="301"/>
      <c r="F384" s="632"/>
    </row>
    <row r="385" spans="1:6" s="19" customFormat="1" ht="14.4" hidden="1" outlineLevel="1" x14ac:dyDescent="0.25">
      <c r="A385" s="640" t="s">
        <v>130</v>
      </c>
      <c r="B385" s="644" t="s">
        <v>918</v>
      </c>
      <c r="C385" s="632" t="s">
        <v>128</v>
      </c>
      <c r="D385" s="645"/>
      <c r="E385" s="648"/>
      <c r="F385" s="648"/>
    </row>
    <row r="386" spans="1:6" s="19" customFormat="1" ht="14.4" hidden="1" outlineLevel="1" x14ac:dyDescent="0.25">
      <c r="A386" s="640"/>
      <c r="B386" s="640"/>
      <c r="C386" s="632"/>
      <c r="D386" s="645"/>
      <c r="E386" s="301"/>
      <c r="F386" s="632"/>
    </row>
    <row r="387" spans="1:6" s="19" customFormat="1" ht="14.4" hidden="1" outlineLevel="1" x14ac:dyDescent="0.25">
      <c r="A387" s="640" t="s">
        <v>131</v>
      </c>
      <c r="B387" s="644" t="s">
        <v>919</v>
      </c>
      <c r="C387" s="632" t="s">
        <v>128</v>
      </c>
      <c r="D387" s="645"/>
      <c r="E387" s="648"/>
      <c r="F387" s="648"/>
    </row>
    <row r="388" spans="1:6" s="19" customFormat="1" hidden="1" outlineLevel="1" x14ac:dyDescent="0.25">
      <c r="A388" s="643"/>
      <c r="B388" s="644"/>
      <c r="C388" s="632"/>
      <c r="D388" s="645"/>
      <c r="E388" s="301"/>
      <c r="F388" s="632"/>
    </row>
    <row r="389" spans="1:6" s="19" customFormat="1" ht="14.4" hidden="1" outlineLevel="1" x14ac:dyDescent="0.25">
      <c r="A389" s="640" t="s">
        <v>132</v>
      </c>
      <c r="B389" s="644" t="s">
        <v>920</v>
      </c>
      <c r="C389" s="632" t="s">
        <v>128</v>
      </c>
      <c r="D389" s="645"/>
      <c r="E389" s="648"/>
      <c r="F389" s="648"/>
    </row>
    <row r="390" spans="1:6" s="19" customFormat="1" ht="14.4" hidden="1" outlineLevel="1" x14ac:dyDescent="0.25">
      <c r="A390" s="643"/>
      <c r="B390" s="640"/>
      <c r="C390" s="632"/>
      <c r="D390" s="645"/>
      <c r="E390" s="301"/>
      <c r="F390" s="632"/>
    </row>
    <row r="391" spans="1:6" s="19" customFormat="1" ht="14.4" hidden="1" outlineLevel="1" x14ac:dyDescent="0.25">
      <c r="A391" s="640" t="s">
        <v>133</v>
      </c>
      <c r="B391" s="644" t="s">
        <v>921</v>
      </c>
      <c r="C391" s="632" t="s">
        <v>128</v>
      </c>
      <c r="D391" s="645"/>
      <c r="E391" s="648"/>
      <c r="F391" s="648"/>
    </row>
    <row r="392" spans="1:6" s="19" customFormat="1" ht="14.4" hidden="1" outlineLevel="1" x14ac:dyDescent="0.25">
      <c r="A392" s="643"/>
      <c r="B392" s="640"/>
      <c r="C392" s="632"/>
      <c r="D392" s="645"/>
      <c r="E392" s="301"/>
      <c r="F392" s="632"/>
    </row>
    <row r="393" spans="1:6" s="19" customFormat="1" ht="14.4" hidden="1" outlineLevel="1" x14ac:dyDescent="0.25">
      <c r="A393" s="640" t="s">
        <v>134</v>
      </c>
      <c r="B393" s="644" t="s">
        <v>919</v>
      </c>
      <c r="C393" s="632" t="s">
        <v>128</v>
      </c>
      <c r="D393" s="645"/>
      <c r="E393" s="648"/>
      <c r="F393" s="648"/>
    </row>
    <row r="394" spans="1:6" s="19" customFormat="1" hidden="1" outlineLevel="1" x14ac:dyDescent="0.25">
      <c r="A394" s="643"/>
      <c r="B394" s="644"/>
      <c r="C394" s="632"/>
      <c r="D394" s="645"/>
      <c r="E394" s="301"/>
      <c r="F394" s="632"/>
    </row>
    <row r="395" spans="1:6" s="19" customFormat="1" ht="14.4" hidden="1" outlineLevel="1" x14ac:dyDescent="0.25">
      <c r="A395" s="640" t="s">
        <v>135</v>
      </c>
      <c r="B395" s="644" t="s">
        <v>136</v>
      </c>
      <c r="C395" s="632"/>
      <c r="D395" s="645"/>
      <c r="E395" s="301"/>
      <c r="F395" s="632"/>
    </row>
    <row r="396" spans="1:6" s="19" customFormat="1" hidden="1" outlineLevel="1" x14ac:dyDescent="0.25">
      <c r="A396" s="643"/>
      <c r="B396" s="644" t="s">
        <v>137</v>
      </c>
      <c r="C396" s="632" t="s">
        <v>128</v>
      </c>
      <c r="D396" s="645"/>
      <c r="E396" s="648"/>
      <c r="F396" s="648"/>
    </row>
    <row r="397" spans="1:6" s="19" customFormat="1" ht="14.4" hidden="1" outlineLevel="1" x14ac:dyDescent="0.25">
      <c r="A397" s="640"/>
      <c r="B397" s="644"/>
      <c r="C397" s="632"/>
      <c r="D397" s="645"/>
      <c r="E397" s="301"/>
      <c r="F397" s="632"/>
    </row>
    <row r="398" spans="1:6" s="19" customFormat="1" ht="14.4" hidden="1" outlineLevel="1" x14ac:dyDescent="0.25">
      <c r="A398" s="640" t="s">
        <v>138</v>
      </c>
      <c r="B398" s="644" t="s">
        <v>922</v>
      </c>
      <c r="C398" s="632" t="s">
        <v>128</v>
      </c>
      <c r="D398" s="645"/>
      <c r="E398" s="648"/>
      <c r="F398" s="648"/>
    </row>
    <row r="399" spans="1:6" s="19" customFormat="1" hidden="1" outlineLevel="1" x14ac:dyDescent="0.25">
      <c r="A399" s="643"/>
      <c r="B399" s="644"/>
      <c r="C399" s="632"/>
      <c r="D399" s="645"/>
      <c r="E399" s="301"/>
      <c r="F399" s="632"/>
    </row>
    <row r="400" spans="1:6" s="19" customFormat="1" ht="14.4" hidden="1" outlineLevel="1" x14ac:dyDescent="0.25">
      <c r="A400" s="640" t="s">
        <v>139</v>
      </c>
      <c r="B400" s="644" t="s">
        <v>923</v>
      </c>
      <c r="C400" s="632" t="s">
        <v>128</v>
      </c>
      <c r="D400" s="645"/>
      <c r="E400" s="648"/>
      <c r="F400" s="648"/>
    </row>
    <row r="401" spans="1:6" s="19" customFormat="1" hidden="1" outlineLevel="1" x14ac:dyDescent="0.25">
      <c r="A401" s="631"/>
      <c r="B401" s="644"/>
      <c r="C401" s="632"/>
      <c r="D401" s="645"/>
      <c r="E401" s="301"/>
      <c r="F401" s="632"/>
    </row>
    <row r="402" spans="1:6" s="19" customFormat="1" hidden="1" outlineLevel="1" x14ac:dyDescent="0.25">
      <c r="A402" s="631"/>
      <c r="B402" s="644"/>
      <c r="C402" s="632"/>
      <c r="D402" s="645"/>
      <c r="E402" s="301"/>
      <c r="F402" s="632"/>
    </row>
    <row r="403" spans="1:6" s="19" customFormat="1" hidden="1" outlineLevel="1" x14ac:dyDescent="0.25">
      <c r="A403" s="631"/>
      <c r="B403" s="644"/>
      <c r="C403" s="632"/>
      <c r="D403" s="645"/>
      <c r="E403" s="301"/>
      <c r="F403" s="632"/>
    </row>
    <row r="404" spans="1:6" s="19" customFormat="1" ht="14.4" hidden="1" outlineLevel="1" x14ac:dyDescent="0.3">
      <c r="A404" s="640"/>
      <c r="B404" s="651" t="s">
        <v>924</v>
      </c>
      <c r="C404" s="632"/>
      <c r="D404" s="645"/>
      <c r="E404" s="301"/>
      <c r="F404" s="632"/>
    </row>
    <row r="405" spans="1:6" s="19" customFormat="1" ht="14.4" hidden="1" outlineLevel="1" x14ac:dyDescent="0.25">
      <c r="A405" s="640"/>
      <c r="B405" s="644" t="s">
        <v>913</v>
      </c>
      <c r="C405" s="632"/>
      <c r="D405" s="645"/>
      <c r="E405" s="301"/>
      <c r="F405" s="632"/>
    </row>
    <row r="406" spans="1:6" s="19" customFormat="1" hidden="1" outlineLevel="1" x14ac:dyDescent="0.25">
      <c r="A406" s="631"/>
      <c r="B406" s="644" t="s">
        <v>914</v>
      </c>
      <c r="C406" s="632"/>
      <c r="D406" s="645"/>
      <c r="E406" s="301"/>
      <c r="F406" s="632"/>
    </row>
    <row r="407" spans="1:6" s="19" customFormat="1" ht="14.4" hidden="1" outlineLevel="1" x14ac:dyDescent="0.25">
      <c r="A407" s="643"/>
      <c r="B407" s="640"/>
      <c r="C407" s="632"/>
      <c r="D407" s="645"/>
      <c r="E407" s="301"/>
      <c r="F407" s="632"/>
    </row>
    <row r="408" spans="1:6" s="19" customFormat="1" hidden="1" outlineLevel="1" x14ac:dyDescent="0.25">
      <c r="A408" s="643"/>
      <c r="B408" s="644" t="s">
        <v>925</v>
      </c>
      <c r="C408" s="632"/>
      <c r="D408" s="645"/>
      <c r="E408" s="301"/>
      <c r="F408" s="632"/>
    </row>
    <row r="409" spans="1:6" s="19" customFormat="1" hidden="1" outlineLevel="1" x14ac:dyDescent="0.25">
      <c r="A409" s="643"/>
      <c r="B409" s="632"/>
      <c r="C409" s="632"/>
      <c r="D409" s="645"/>
      <c r="E409" s="301"/>
      <c r="F409" s="632"/>
    </row>
    <row r="410" spans="1:6" s="19" customFormat="1" ht="14.4" hidden="1" outlineLevel="1" x14ac:dyDescent="0.25">
      <c r="A410" s="640" t="s">
        <v>127</v>
      </c>
      <c r="B410" s="652" t="s">
        <v>140</v>
      </c>
      <c r="C410" s="632"/>
      <c r="D410" s="645"/>
      <c r="E410" s="301"/>
      <c r="F410" s="632"/>
    </row>
    <row r="411" spans="1:6" s="19" customFormat="1" ht="14.4" hidden="1" outlineLevel="1" x14ac:dyDescent="0.25">
      <c r="A411" s="640"/>
      <c r="B411" s="644" t="s">
        <v>926</v>
      </c>
      <c r="C411" s="632" t="s">
        <v>128</v>
      </c>
      <c r="D411" s="645"/>
      <c r="E411" s="648"/>
      <c r="F411" s="648"/>
    </row>
    <row r="412" spans="1:6" s="19" customFormat="1" ht="14.4" hidden="1" outlineLevel="1" x14ac:dyDescent="0.25">
      <c r="A412" s="643"/>
      <c r="B412" s="640"/>
      <c r="C412" s="632"/>
      <c r="D412" s="645"/>
      <c r="E412" s="301"/>
      <c r="F412" s="632"/>
    </row>
    <row r="413" spans="1:6" s="19" customFormat="1" ht="14.4" hidden="1" outlineLevel="1" x14ac:dyDescent="0.25">
      <c r="A413" s="640" t="s">
        <v>138</v>
      </c>
      <c r="B413" s="644" t="s">
        <v>922</v>
      </c>
      <c r="C413" s="632" t="s">
        <v>128</v>
      </c>
      <c r="D413" s="645"/>
      <c r="E413" s="648"/>
      <c r="F413" s="648"/>
    </row>
    <row r="414" spans="1:6" s="19" customFormat="1" hidden="1" outlineLevel="1" x14ac:dyDescent="0.25">
      <c r="A414" s="643"/>
      <c r="B414" s="632"/>
      <c r="C414" s="632"/>
      <c r="D414" s="645"/>
      <c r="E414" s="301"/>
      <c r="F414" s="632"/>
    </row>
    <row r="415" spans="1:6" s="19" customFormat="1" hidden="1" outlineLevel="1" x14ac:dyDescent="0.25">
      <c r="A415" s="643"/>
      <c r="B415" s="644"/>
      <c r="C415" s="632"/>
      <c r="D415" s="645"/>
      <c r="E415" s="301"/>
      <c r="F415" s="632"/>
    </row>
    <row r="416" spans="1:6" s="19" customFormat="1" hidden="1" outlineLevel="1" x14ac:dyDescent="0.25">
      <c r="A416" s="643"/>
      <c r="B416" s="632"/>
      <c r="C416" s="632"/>
      <c r="D416" s="632"/>
      <c r="E416" s="301"/>
      <c r="F416" s="632"/>
    </row>
    <row r="417" spans="1:6" s="19" customFormat="1" hidden="1" outlineLevel="1" x14ac:dyDescent="0.25">
      <c r="A417" s="643"/>
      <c r="B417" s="644"/>
      <c r="C417" s="632"/>
      <c r="D417" s="645"/>
      <c r="E417" s="301"/>
      <c r="F417" s="632"/>
    </row>
    <row r="418" spans="1:6" s="19" customFormat="1" hidden="1" outlineLevel="1" x14ac:dyDescent="0.25">
      <c r="A418" s="643"/>
      <c r="B418" s="632"/>
      <c r="C418" s="632"/>
      <c r="D418" s="632"/>
      <c r="E418" s="301"/>
      <c r="F418" s="632"/>
    </row>
    <row r="419" spans="1:6" s="19" customFormat="1" hidden="1" outlineLevel="1" x14ac:dyDescent="0.25">
      <c r="A419" s="643"/>
      <c r="B419" s="644"/>
      <c r="C419" s="632"/>
      <c r="D419" s="645"/>
      <c r="E419" s="301"/>
      <c r="F419" s="632"/>
    </row>
    <row r="420" spans="1:6" s="19" customFormat="1" hidden="1" outlineLevel="1" x14ac:dyDescent="0.25">
      <c r="A420" s="643"/>
      <c r="B420" s="632"/>
      <c r="C420" s="632"/>
      <c r="D420" s="632"/>
      <c r="E420" s="301"/>
      <c r="F420" s="632"/>
    </row>
    <row r="421" spans="1:6" s="19" customFormat="1" hidden="1" outlineLevel="1" x14ac:dyDescent="0.25">
      <c r="A421" s="643"/>
      <c r="B421" s="644"/>
      <c r="C421" s="632"/>
      <c r="D421" s="645"/>
      <c r="E421" s="301"/>
      <c r="F421" s="632"/>
    </row>
    <row r="422" spans="1:6" s="19" customFormat="1" hidden="1" outlineLevel="1" x14ac:dyDescent="0.25">
      <c r="A422" s="643"/>
      <c r="B422" s="632"/>
      <c r="C422" s="632"/>
      <c r="D422" s="632"/>
      <c r="E422" s="301"/>
      <c r="F422" s="632"/>
    </row>
    <row r="423" spans="1:6" s="19" customFormat="1" hidden="1" outlineLevel="1" x14ac:dyDescent="0.25">
      <c r="A423" s="643"/>
      <c r="B423" s="644"/>
      <c r="C423" s="632"/>
      <c r="D423" s="645"/>
      <c r="E423" s="301"/>
      <c r="F423" s="632"/>
    </row>
    <row r="424" spans="1:6" s="19" customFormat="1" hidden="1" outlineLevel="1" x14ac:dyDescent="0.25">
      <c r="A424" s="646"/>
      <c r="B424" s="432"/>
      <c r="C424" s="432"/>
      <c r="D424" s="432"/>
      <c r="E424" s="647"/>
      <c r="F424" s="432"/>
    </row>
    <row r="425" spans="1:6" s="19" customFormat="1" hidden="1" outlineLevel="1" x14ac:dyDescent="0.25">
      <c r="A425" s="649"/>
      <c r="F425" s="307"/>
    </row>
    <row r="426" spans="1:6" s="19" customFormat="1" hidden="1" outlineLevel="1" x14ac:dyDescent="0.25">
      <c r="A426" s="650"/>
      <c r="B426" s="300"/>
      <c r="C426" s="300"/>
      <c r="D426" s="336"/>
      <c r="E426" s="300"/>
      <c r="F426" s="307"/>
    </row>
    <row r="427" spans="1:6" s="19" customFormat="1" collapsed="1" x14ac:dyDescent="0.25">
      <c r="A427" s="649"/>
    </row>
  </sheetData>
  <sheetProtection selectLockedCells="1" selectUnlockedCells="1"/>
  <mergeCells count="7">
    <mergeCell ref="A369:F369"/>
    <mergeCell ref="B1:I1"/>
    <mergeCell ref="A64:F64"/>
    <mergeCell ref="A125:F125"/>
    <mergeCell ref="A186:F186"/>
    <mergeCell ref="A247:F247"/>
    <mergeCell ref="A308:F308"/>
  </mergeCells>
  <hyperlinks>
    <hyperlink ref="C63" r:id="rId1" xr:uid="{00000000-0004-0000-2000-000000000000}"/>
    <hyperlink ref="C124" r:id="rId2" xr:uid="{00000000-0004-0000-2000-000001000000}"/>
    <hyperlink ref="C307" r:id="rId3" xr:uid="{00000000-0004-0000-2000-000002000000}"/>
    <hyperlink ref="C246" r:id="rId4" xr:uid="{00000000-0004-0000-2000-000003000000}"/>
    <hyperlink ref="C185" r:id="rId5" xr:uid="{00000000-0004-0000-2000-000004000000}"/>
    <hyperlink ref="C368" r:id="rId6" xr:uid="{00000000-0004-0000-2000-000005000000}"/>
  </hyperlinks>
  <printOptions horizontalCentered="1"/>
  <pageMargins left="0.70866141732283472" right="0.70866141732283472" top="0.74803149606299213" bottom="0.74803149606299213" header="0.31496062992125984" footer="0.31496062992125984"/>
  <pageSetup paperSize="9" scale="75" fitToHeight="2" orientation="portrait" r:id="rId7"/>
  <headerFooter alignWithMargins="0">
    <oddHeader>Side &amp;P&amp;REstimat varme</oddHeader>
    <oddFooter>&amp;L&amp;P av &amp;N&amp;R&amp;A</oddFooter>
  </headerFooter>
  <rowBreaks count="1" manualBreakCount="1">
    <brk id="17" min="1" max="8" man="1"/>
  </rowBreaks>
  <drawing r:id="rId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U158"/>
  <sheetViews>
    <sheetView workbookViewId="0">
      <selection activeCell="Z41" sqref="Z41"/>
    </sheetView>
  </sheetViews>
  <sheetFormatPr baseColWidth="10" defaultColWidth="11.44140625" defaultRowHeight="13.2" x14ac:dyDescent="0.25"/>
  <cols>
    <col min="1" max="2" width="3.77734375" style="567" customWidth="1"/>
    <col min="3" max="10" width="4.77734375" style="567" customWidth="1"/>
    <col min="11" max="11" width="5" style="567" customWidth="1"/>
    <col min="12" max="19" width="4.77734375" style="567" customWidth="1"/>
    <col min="20" max="16384" width="11.44140625" style="656"/>
  </cols>
  <sheetData>
    <row r="1" spans="1:21" ht="14.25" customHeight="1" x14ac:dyDescent="0.25">
      <c r="A1" s="1452" t="s">
        <v>51</v>
      </c>
      <c r="B1" s="1453"/>
      <c r="C1" s="1453"/>
      <c r="D1" s="1454"/>
      <c r="E1" s="1455"/>
      <c r="F1" s="1456"/>
      <c r="G1" s="1456"/>
      <c r="H1" s="1456"/>
      <c r="I1" s="1456"/>
      <c r="J1" s="1456"/>
      <c r="K1" s="1456"/>
      <c r="L1" s="1456"/>
      <c r="M1" s="1456"/>
      <c r="N1" s="1456"/>
      <c r="O1" s="1456"/>
      <c r="P1" s="1456"/>
      <c r="Q1" s="1456"/>
      <c r="R1" s="1456"/>
      <c r="S1" s="1457"/>
    </row>
    <row r="2" spans="1:21" ht="14.25" customHeight="1" x14ac:dyDescent="0.25">
      <c r="A2" s="1461" t="s">
        <v>1258</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c r="F3" s="1468"/>
      <c r="G3" s="1468"/>
      <c r="H3" s="1468"/>
      <c r="I3" s="1468"/>
      <c r="J3" s="1468"/>
      <c r="K3" s="1468"/>
      <c r="L3" s="1468"/>
      <c r="M3" s="1468"/>
      <c r="N3" s="1468"/>
      <c r="O3" s="1468"/>
      <c r="P3" s="1468"/>
      <c r="Q3" s="1468"/>
      <c r="R3" s="1468"/>
      <c r="S3" s="1469"/>
    </row>
    <row r="4" spans="1:21" x14ac:dyDescent="0.25">
      <c r="A4" s="1437" t="s">
        <v>53</v>
      </c>
      <c r="B4" s="1438"/>
      <c r="C4" s="1438"/>
      <c r="D4" s="1438"/>
      <c r="E4" s="667"/>
      <c r="F4" s="660"/>
      <c r="G4" s="660"/>
      <c r="H4" s="660"/>
      <c r="I4" s="660"/>
      <c r="J4" s="660"/>
      <c r="K4" s="660"/>
      <c r="L4" s="660"/>
      <c r="M4" s="660"/>
      <c r="N4" s="660"/>
      <c r="O4" s="660"/>
      <c r="P4" s="660"/>
      <c r="Q4" s="660"/>
      <c r="R4" s="660"/>
      <c r="S4" s="661"/>
    </row>
    <row r="5" spans="1:21" x14ac:dyDescent="0.25">
      <c r="A5" s="1439"/>
      <c r="B5" s="1440"/>
      <c r="C5" s="1440"/>
      <c r="D5" s="1440"/>
      <c r="E5" s="1440"/>
      <c r="F5" s="1440"/>
      <c r="G5" s="1440"/>
      <c r="H5" s="1440"/>
      <c r="I5" s="1440"/>
      <c r="J5" s="1440"/>
      <c r="K5" s="1440"/>
      <c r="L5" s="1440"/>
      <c r="M5" s="1440"/>
      <c r="N5" s="1440"/>
      <c r="O5" s="1440"/>
      <c r="P5" s="1440"/>
      <c r="Q5" s="1440"/>
      <c r="R5" s="1440"/>
      <c r="S5" s="1441"/>
    </row>
    <row r="6" spans="1:21" x14ac:dyDescent="0.25">
      <c r="A6" s="1442"/>
      <c r="B6" s="1440"/>
      <c r="C6" s="1440"/>
      <c r="D6" s="1440"/>
      <c r="E6" s="1440"/>
      <c r="F6" s="1440"/>
      <c r="G6" s="1440"/>
      <c r="H6" s="1440"/>
      <c r="I6" s="1440"/>
      <c r="J6" s="1440"/>
      <c r="K6" s="1440"/>
      <c r="L6" s="1440"/>
      <c r="M6" s="1440"/>
      <c r="N6" s="1440"/>
      <c r="O6" s="1440"/>
      <c r="P6" s="1440"/>
      <c r="Q6" s="1440"/>
      <c r="R6" s="1440"/>
      <c r="S6" s="1441"/>
    </row>
    <row r="7" spans="1:21" x14ac:dyDescent="0.25">
      <c r="A7" s="1442"/>
      <c r="B7" s="1440"/>
      <c r="C7" s="1440"/>
      <c r="D7" s="1440"/>
      <c r="E7" s="1440"/>
      <c r="F7" s="1440"/>
      <c r="G7" s="1440"/>
      <c r="H7" s="1440"/>
      <c r="I7" s="1440"/>
      <c r="J7" s="1440"/>
      <c r="K7" s="1440"/>
      <c r="L7" s="1440"/>
      <c r="M7" s="1440"/>
      <c r="N7" s="1440"/>
      <c r="O7" s="1440"/>
      <c r="P7" s="1440"/>
      <c r="Q7" s="1440"/>
      <c r="R7" s="1440"/>
      <c r="S7" s="1441"/>
      <c r="U7" s="671"/>
    </row>
    <row r="8" spans="1:21" x14ac:dyDescent="0.25">
      <c r="A8" s="1442"/>
      <c r="B8" s="1440"/>
      <c r="C8" s="1440"/>
      <c r="D8" s="1440"/>
      <c r="E8" s="1440"/>
      <c r="F8" s="1440"/>
      <c r="G8" s="1440"/>
      <c r="H8" s="1440"/>
      <c r="I8" s="1440"/>
      <c r="J8" s="1440"/>
      <c r="K8" s="1440"/>
      <c r="L8" s="1440"/>
      <c r="M8" s="1440"/>
      <c r="N8" s="1440"/>
      <c r="O8" s="1440"/>
      <c r="P8" s="1440"/>
      <c r="Q8" s="1440"/>
      <c r="R8" s="1440"/>
      <c r="S8" s="1441"/>
      <c r="U8" s="671"/>
    </row>
    <row r="9" spans="1:21" x14ac:dyDescent="0.25">
      <c r="A9" s="1442"/>
      <c r="B9" s="1440"/>
      <c r="C9" s="1440"/>
      <c r="D9" s="1440"/>
      <c r="E9" s="1440"/>
      <c r="F9" s="1440"/>
      <c r="G9" s="1440"/>
      <c r="H9" s="1440"/>
      <c r="I9" s="1440"/>
      <c r="J9" s="1440"/>
      <c r="K9" s="1440"/>
      <c r="L9" s="1440"/>
      <c r="M9" s="1440"/>
      <c r="N9" s="1440"/>
      <c r="O9" s="1440"/>
      <c r="P9" s="1440"/>
      <c r="Q9" s="1440"/>
      <c r="R9" s="1440"/>
      <c r="S9" s="1441"/>
    </row>
    <row r="10" spans="1:21" x14ac:dyDescent="0.25">
      <c r="A10" s="1442"/>
      <c r="B10" s="1440"/>
      <c r="C10" s="1440"/>
      <c r="D10" s="1440"/>
      <c r="E10" s="1440"/>
      <c r="F10" s="1440"/>
      <c r="G10" s="1440"/>
      <c r="H10" s="1440"/>
      <c r="I10" s="1440"/>
      <c r="J10" s="1440"/>
      <c r="K10" s="1440"/>
      <c r="L10" s="1440"/>
      <c r="M10" s="1440"/>
      <c r="N10" s="1440"/>
      <c r="O10" s="1440"/>
      <c r="P10" s="1440"/>
      <c r="Q10" s="1440"/>
      <c r="R10" s="1440"/>
      <c r="S10" s="1441"/>
    </row>
    <row r="11" spans="1:21" x14ac:dyDescent="0.25">
      <c r="A11" s="1442"/>
      <c r="B11" s="1440"/>
      <c r="C11" s="1440"/>
      <c r="D11" s="1440"/>
      <c r="E11" s="1440"/>
      <c r="F11" s="1440"/>
      <c r="G11" s="1440"/>
      <c r="H11" s="1440"/>
      <c r="I11" s="1440"/>
      <c r="J11" s="1440"/>
      <c r="K11" s="1440"/>
      <c r="L11" s="1440"/>
      <c r="M11" s="1440"/>
      <c r="N11" s="1440"/>
      <c r="O11" s="1440"/>
      <c r="P11" s="1440"/>
      <c r="Q11" s="1440"/>
      <c r="R11" s="1440"/>
      <c r="S11" s="1441"/>
    </row>
    <row r="12" spans="1:21" x14ac:dyDescent="0.25">
      <c r="A12" s="1443"/>
      <c r="B12" s="1444"/>
      <c r="C12" s="1444"/>
      <c r="D12" s="1444"/>
      <c r="E12" s="1444"/>
      <c r="F12" s="1444"/>
      <c r="G12" s="1444"/>
      <c r="H12" s="1444"/>
      <c r="I12" s="1444"/>
      <c r="J12" s="1444"/>
      <c r="K12" s="1444"/>
      <c r="L12" s="1444"/>
      <c r="M12" s="1444"/>
      <c r="N12" s="1444"/>
      <c r="O12" s="1444"/>
      <c r="P12" s="1444"/>
      <c r="Q12" s="1444"/>
      <c r="R12" s="1444"/>
      <c r="S12" s="1445"/>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46"/>
      <c r="B14" s="1447"/>
      <c r="C14" s="1447"/>
      <c r="D14" s="1447"/>
      <c r="E14" s="1447"/>
      <c r="F14" s="1447"/>
      <c r="G14" s="1447"/>
      <c r="H14" s="1447"/>
      <c r="I14" s="1447"/>
      <c r="J14" s="1447"/>
      <c r="K14" s="1447"/>
      <c r="L14" s="1447"/>
      <c r="M14" s="1447"/>
      <c r="N14" s="1447"/>
      <c r="O14" s="1447"/>
      <c r="P14" s="1447"/>
      <c r="Q14" s="1447"/>
      <c r="R14" s="1447"/>
      <c r="S14" s="1448"/>
    </row>
    <row r="15" spans="1:21" x14ac:dyDescent="0.25">
      <c r="A15" s="1446"/>
      <c r="B15" s="1447"/>
      <c r="C15" s="1447"/>
      <c r="D15" s="1447"/>
      <c r="E15" s="1447"/>
      <c r="F15" s="1447"/>
      <c r="G15" s="1447"/>
      <c r="H15" s="1447"/>
      <c r="I15" s="1447"/>
      <c r="J15" s="1447"/>
      <c r="K15" s="1447"/>
      <c r="L15" s="1447"/>
      <c r="M15" s="1447"/>
      <c r="N15" s="1447"/>
      <c r="O15" s="1447"/>
      <c r="P15" s="1447"/>
      <c r="Q15" s="1447"/>
      <c r="R15" s="1447"/>
      <c r="S15" s="1448"/>
    </row>
    <row r="16" spans="1:21" x14ac:dyDescent="0.25">
      <c r="A16" s="1449"/>
      <c r="B16" s="1450"/>
      <c r="C16" s="1450"/>
      <c r="D16" s="1450"/>
      <c r="E16" s="1450"/>
      <c r="F16" s="1450"/>
      <c r="G16" s="1450"/>
      <c r="H16" s="1450"/>
      <c r="I16" s="1450"/>
      <c r="J16" s="1450"/>
      <c r="K16" s="1450"/>
      <c r="L16" s="1450"/>
      <c r="M16" s="1450"/>
      <c r="N16" s="1450"/>
      <c r="O16" s="1450"/>
      <c r="P16" s="1450"/>
      <c r="Q16" s="1450"/>
      <c r="R16" s="1450"/>
      <c r="S16" s="1451"/>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31"/>
      <c r="B18" s="1432"/>
      <c r="C18" s="1432"/>
      <c r="D18" s="1432"/>
      <c r="E18" s="1432"/>
      <c r="F18" s="1432"/>
      <c r="G18" s="1432"/>
      <c r="H18" s="1432"/>
      <c r="I18" s="1432"/>
      <c r="J18" s="1432"/>
      <c r="K18" s="1432"/>
      <c r="L18" s="1432"/>
      <c r="M18" s="1432"/>
      <c r="N18" s="1432"/>
      <c r="O18" s="1432"/>
      <c r="P18" s="1432"/>
      <c r="Q18" s="1432"/>
      <c r="R18" s="1432"/>
      <c r="S18" s="1433"/>
    </row>
    <row r="19" spans="1:19" x14ac:dyDescent="0.25">
      <c r="A19" s="1431"/>
      <c r="B19" s="1432"/>
      <c r="C19" s="1432"/>
      <c r="D19" s="1432"/>
      <c r="E19" s="1432"/>
      <c r="F19" s="1432"/>
      <c r="G19" s="1432"/>
      <c r="H19" s="1432"/>
      <c r="I19" s="1432"/>
      <c r="J19" s="1432"/>
      <c r="K19" s="1432"/>
      <c r="L19" s="1432"/>
      <c r="M19" s="1432"/>
      <c r="N19" s="1432"/>
      <c r="O19" s="1432"/>
      <c r="P19" s="1432"/>
      <c r="Q19" s="1432"/>
      <c r="R19" s="1432"/>
      <c r="S19" s="1433"/>
    </row>
    <row r="20" spans="1:19" x14ac:dyDescent="0.25">
      <c r="A20" s="1431"/>
      <c r="B20" s="1432"/>
      <c r="C20" s="1432"/>
      <c r="D20" s="1432"/>
      <c r="E20" s="1432"/>
      <c r="F20" s="1432"/>
      <c r="G20" s="1432"/>
      <c r="H20" s="1432"/>
      <c r="I20" s="1432"/>
      <c r="J20" s="1432"/>
      <c r="K20" s="1432"/>
      <c r="L20" s="1432"/>
      <c r="M20" s="1432"/>
      <c r="N20" s="1432"/>
      <c r="O20" s="1432"/>
      <c r="P20" s="1432"/>
      <c r="Q20" s="1432"/>
      <c r="R20" s="1432"/>
      <c r="S20" s="1433"/>
    </row>
    <row r="21" spans="1:19" x14ac:dyDescent="0.25">
      <c r="A21" s="1431"/>
      <c r="B21" s="1432"/>
      <c r="C21" s="1432"/>
      <c r="D21" s="1432"/>
      <c r="E21" s="1432"/>
      <c r="F21" s="1432"/>
      <c r="G21" s="1432"/>
      <c r="H21" s="1432"/>
      <c r="I21" s="1432"/>
      <c r="J21" s="1432"/>
      <c r="K21" s="1432"/>
      <c r="L21" s="1432"/>
      <c r="M21" s="1432"/>
      <c r="N21" s="1432"/>
      <c r="O21" s="1432"/>
      <c r="P21" s="1432"/>
      <c r="Q21" s="1432"/>
      <c r="R21" s="1432"/>
      <c r="S21" s="1433"/>
    </row>
    <row r="22" spans="1:19" x14ac:dyDescent="0.25">
      <c r="A22" s="1431"/>
      <c r="B22" s="1432"/>
      <c r="C22" s="1432"/>
      <c r="D22" s="1432"/>
      <c r="E22" s="1432"/>
      <c r="F22" s="1432"/>
      <c r="G22" s="1432"/>
      <c r="H22" s="1432"/>
      <c r="I22" s="1432"/>
      <c r="J22" s="1432"/>
      <c r="K22" s="1432"/>
      <c r="L22" s="1432"/>
      <c r="M22" s="1432"/>
      <c r="N22" s="1432"/>
      <c r="O22" s="1432"/>
      <c r="P22" s="1432"/>
      <c r="Q22" s="1432"/>
      <c r="R22" s="1432"/>
      <c r="S22" s="1433"/>
    </row>
    <row r="23" spans="1:19" x14ac:dyDescent="0.25">
      <c r="A23" s="1431"/>
      <c r="B23" s="1432"/>
      <c r="C23" s="1432"/>
      <c r="D23" s="1432"/>
      <c r="E23" s="1432"/>
      <c r="F23" s="1432"/>
      <c r="G23" s="1432"/>
      <c r="H23" s="1432"/>
      <c r="I23" s="1432"/>
      <c r="J23" s="1432"/>
      <c r="K23" s="1432"/>
      <c r="L23" s="1432"/>
      <c r="M23" s="1432"/>
      <c r="N23" s="1432"/>
      <c r="O23" s="1432"/>
      <c r="P23" s="1432"/>
      <c r="Q23" s="1432"/>
      <c r="R23" s="1432"/>
      <c r="S23" s="1433"/>
    </row>
    <row r="24" spans="1:19" x14ac:dyDescent="0.25">
      <c r="A24" s="1431"/>
      <c r="B24" s="1432"/>
      <c r="C24" s="1432"/>
      <c r="D24" s="1432"/>
      <c r="E24" s="1432"/>
      <c r="F24" s="1432"/>
      <c r="G24" s="1432"/>
      <c r="H24" s="1432"/>
      <c r="I24" s="1432"/>
      <c r="J24" s="1432"/>
      <c r="K24" s="1432"/>
      <c r="L24" s="1432"/>
      <c r="M24" s="1432"/>
      <c r="N24" s="1432"/>
      <c r="O24" s="1432"/>
      <c r="P24" s="1432"/>
      <c r="Q24" s="1432"/>
      <c r="R24" s="1432"/>
      <c r="S24" s="1433"/>
    </row>
    <row r="25" spans="1:19" x14ac:dyDescent="0.25">
      <c r="A25" s="1431"/>
      <c r="B25" s="1432"/>
      <c r="C25" s="1432"/>
      <c r="D25" s="1432"/>
      <c r="E25" s="1432"/>
      <c r="F25" s="1432"/>
      <c r="G25" s="1432"/>
      <c r="H25" s="1432"/>
      <c r="I25" s="1432"/>
      <c r="J25" s="1432"/>
      <c r="K25" s="1432"/>
      <c r="L25" s="1432"/>
      <c r="M25" s="1432"/>
      <c r="N25" s="1432"/>
      <c r="O25" s="1432"/>
      <c r="P25" s="1432"/>
      <c r="Q25" s="1432"/>
      <c r="R25" s="1432"/>
      <c r="S25" s="1433"/>
    </row>
    <row r="26" spans="1:19" x14ac:dyDescent="0.25">
      <c r="A26" s="1431"/>
      <c r="B26" s="1432"/>
      <c r="C26" s="1432"/>
      <c r="D26" s="1432"/>
      <c r="E26" s="1432"/>
      <c r="F26" s="1432"/>
      <c r="G26" s="1432"/>
      <c r="H26" s="1432"/>
      <c r="I26" s="1432"/>
      <c r="J26" s="1432"/>
      <c r="K26" s="1432"/>
      <c r="L26" s="1432"/>
      <c r="M26" s="1432"/>
      <c r="N26" s="1432"/>
      <c r="O26" s="1432"/>
      <c r="P26" s="1432"/>
      <c r="Q26" s="1432"/>
      <c r="R26" s="1432"/>
      <c r="S26" s="1433"/>
    </row>
    <row r="27" spans="1:19" x14ac:dyDescent="0.25">
      <c r="A27" s="1431"/>
      <c r="B27" s="1432"/>
      <c r="C27" s="1432"/>
      <c r="D27" s="1432"/>
      <c r="E27" s="1432"/>
      <c r="F27" s="1432"/>
      <c r="G27" s="1432"/>
      <c r="H27" s="1432"/>
      <c r="I27" s="1432"/>
      <c r="J27" s="1432"/>
      <c r="K27" s="1432"/>
      <c r="L27" s="1432"/>
      <c r="M27" s="1432"/>
      <c r="N27" s="1432"/>
      <c r="O27" s="1432"/>
      <c r="P27" s="1432"/>
      <c r="Q27" s="1432"/>
      <c r="R27" s="1432"/>
      <c r="S27" s="1433"/>
    </row>
    <row r="28" spans="1:19" x14ac:dyDescent="0.25">
      <c r="A28" s="1431"/>
      <c r="B28" s="1432"/>
      <c r="C28" s="1432"/>
      <c r="D28" s="1432"/>
      <c r="E28" s="1432"/>
      <c r="F28" s="1432"/>
      <c r="G28" s="1432"/>
      <c r="H28" s="1432"/>
      <c r="I28" s="1432"/>
      <c r="J28" s="1432"/>
      <c r="K28" s="1432"/>
      <c r="L28" s="1432"/>
      <c r="M28" s="1432"/>
      <c r="N28" s="1432"/>
      <c r="O28" s="1432"/>
      <c r="P28" s="1432"/>
      <c r="Q28" s="1432"/>
      <c r="R28" s="1432"/>
      <c r="S28" s="1433"/>
    </row>
    <row r="29" spans="1:19" x14ac:dyDescent="0.25">
      <c r="A29" s="1431"/>
      <c r="B29" s="1432"/>
      <c r="C29" s="1432"/>
      <c r="D29" s="1432"/>
      <c r="E29" s="1432"/>
      <c r="F29" s="1432"/>
      <c r="G29" s="1432"/>
      <c r="H29" s="1432"/>
      <c r="I29" s="1432"/>
      <c r="J29" s="1432"/>
      <c r="K29" s="1432"/>
      <c r="L29" s="1432"/>
      <c r="M29" s="1432"/>
      <c r="N29" s="1432"/>
      <c r="O29" s="1432"/>
      <c r="P29" s="1432"/>
      <c r="Q29" s="1432"/>
      <c r="R29" s="1432"/>
      <c r="S29" s="1433"/>
    </row>
    <row r="30" spans="1:19" x14ac:dyDescent="0.25">
      <c r="A30" s="1431"/>
      <c r="B30" s="1432"/>
      <c r="C30" s="1432"/>
      <c r="D30" s="1432"/>
      <c r="E30" s="1432"/>
      <c r="F30" s="1432"/>
      <c r="G30" s="1432"/>
      <c r="H30" s="1432"/>
      <c r="I30" s="1432"/>
      <c r="J30" s="1432"/>
      <c r="K30" s="1432"/>
      <c r="L30" s="1432"/>
      <c r="M30" s="1432"/>
      <c r="N30" s="1432"/>
      <c r="O30" s="1432"/>
      <c r="P30" s="1432"/>
      <c r="Q30" s="1432"/>
      <c r="R30" s="1432"/>
      <c r="S30" s="1433"/>
    </row>
    <row r="31" spans="1:19" x14ac:dyDescent="0.25">
      <c r="A31" s="1431"/>
      <c r="B31" s="1432"/>
      <c r="C31" s="1432"/>
      <c r="D31" s="1432"/>
      <c r="E31" s="1432"/>
      <c r="F31" s="1432"/>
      <c r="G31" s="1432"/>
      <c r="H31" s="1432"/>
      <c r="I31" s="1432"/>
      <c r="J31" s="1432"/>
      <c r="K31" s="1432"/>
      <c r="L31" s="1432"/>
      <c r="M31" s="1432"/>
      <c r="N31" s="1432"/>
      <c r="O31" s="1432"/>
      <c r="P31" s="1432"/>
      <c r="Q31" s="1432"/>
      <c r="R31" s="1432"/>
      <c r="S31" s="1433"/>
    </row>
    <row r="32" spans="1:19" x14ac:dyDescent="0.25">
      <c r="A32" s="1431"/>
      <c r="B32" s="1432"/>
      <c r="C32" s="1432"/>
      <c r="D32" s="1432"/>
      <c r="E32" s="1432"/>
      <c r="F32" s="1432"/>
      <c r="G32" s="1432"/>
      <c r="H32" s="1432"/>
      <c r="I32" s="1432"/>
      <c r="J32" s="1432"/>
      <c r="K32" s="1432"/>
      <c r="L32" s="1432"/>
      <c r="M32" s="1432"/>
      <c r="N32" s="1432"/>
      <c r="O32" s="1432"/>
      <c r="P32" s="1432"/>
      <c r="Q32" s="1432"/>
      <c r="R32" s="1432"/>
      <c r="S32" s="1433"/>
    </row>
    <row r="33" spans="1:19" x14ac:dyDescent="0.25">
      <c r="A33" s="1431"/>
      <c r="B33" s="1432"/>
      <c r="C33" s="1432"/>
      <c r="D33" s="1432"/>
      <c r="E33" s="1432"/>
      <c r="F33" s="1432"/>
      <c r="G33" s="1432"/>
      <c r="H33" s="1432"/>
      <c r="I33" s="1432"/>
      <c r="J33" s="1432"/>
      <c r="K33" s="1432"/>
      <c r="L33" s="1432"/>
      <c r="M33" s="1432"/>
      <c r="N33" s="1432"/>
      <c r="O33" s="1432"/>
      <c r="P33" s="1432"/>
      <c r="Q33" s="1432"/>
      <c r="R33" s="1432"/>
      <c r="S33" s="1433"/>
    </row>
    <row r="34" spans="1:19" x14ac:dyDescent="0.25">
      <c r="A34" s="1431"/>
      <c r="B34" s="1432"/>
      <c r="C34" s="1432"/>
      <c r="D34" s="1432"/>
      <c r="E34" s="1432"/>
      <c r="F34" s="1432"/>
      <c r="G34" s="1432"/>
      <c r="H34" s="1432"/>
      <c r="I34" s="1432"/>
      <c r="J34" s="1432"/>
      <c r="K34" s="1432"/>
      <c r="L34" s="1432"/>
      <c r="M34" s="1432"/>
      <c r="N34" s="1432"/>
      <c r="O34" s="1432"/>
      <c r="P34" s="1432"/>
      <c r="Q34" s="1432"/>
      <c r="R34" s="1432"/>
      <c r="S34" s="1433"/>
    </row>
    <row r="35" spans="1:19" x14ac:dyDescent="0.25">
      <c r="A35" s="1431"/>
      <c r="B35" s="1432"/>
      <c r="C35" s="1432"/>
      <c r="D35" s="1432"/>
      <c r="E35" s="1432"/>
      <c r="F35" s="1432"/>
      <c r="G35" s="1432"/>
      <c r="H35" s="1432"/>
      <c r="I35" s="1432"/>
      <c r="J35" s="1432"/>
      <c r="K35" s="1432"/>
      <c r="L35" s="1432"/>
      <c r="M35" s="1432"/>
      <c r="N35" s="1432"/>
      <c r="O35" s="1432"/>
      <c r="P35" s="1432"/>
      <c r="Q35" s="1432"/>
      <c r="R35" s="1432"/>
      <c r="S35" s="1433"/>
    </row>
    <row r="36" spans="1:19" x14ac:dyDescent="0.25">
      <c r="A36" s="1434"/>
      <c r="B36" s="1435"/>
      <c r="C36" s="1435"/>
      <c r="D36" s="1435"/>
      <c r="E36" s="1435"/>
      <c r="F36" s="1435"/>
      <c r="G36" s="1435"/>
      <c r="H36" s="1435"/>
      <c r="I36" s="1435"/>
      <c r="J36" s="1435"/>
      <c r="K36" s="1435"/>
      <c r="L36" s="1435"/>
      <c r="M36" s="1435"/>
      <c r="N36" s="1435"/>
      <c r="O36" s="1435"/>
      <c r="P36" s="1435"/>
      <c r="Q36" s="1435"/>
      <c r="R36" s="1435"/>
      <c r="S36" s="1436"/>
    </row>
    <row r="37" spans="1:19" x14ac:dyDescent="0.25">
      <c r="A37" s="1437" t="s">
        <v>60</v>
      </c>
      <c r="B37" s="1438"/>
      <c r="C37" s="1438"/>
      <c r="D37" s="1438"/>
      <c r="E37" s="665"/>
      <c r="F37" s="665"/>
      <c r="G37" s="665"/>
      <c r="H37" s="665"/>
      <c r="I37" s="665"/>
      <c r="J37" s="665"/>
      <c r="K37" s="666"/>
      <c r="L37" s="665"/>
      <c r="M37" s="665"/>
      <c r="N37" s="665"/>
      <c r="O37" s="665"/>
      <c r="P37" s="665"/>
      <c r="Q37" s="665"/>
      <c r="R37" s="665"/>
      <c r="S37" s="669"/>
    </row>
    <row r="38" spans="1:19" x14ac:dyDescent="0.25">
      <c r="A38" s="1431"/>
      <c r="B38" s="1432"/>
      <c r="C38" s="1432"/>
      <c r="D38" s="1432"/>
      <c r="E38" s="1432"/>
      <c r="F38" s="1432"/>
      <c r="G38" s="1432"/>
      <c r="H38" s="1432"/>
      <c r="I38" s="1432"/>
      <c r="J38" s="1432"/>
      <c r="K38" s="1432"/>
      <c r="L38" s="1432"/>
      <c r="M38" s="1432"/>
      <c r="N38" s="1432"/>
      <c r="O38" s="1432"/>
      <c r="P38" s="1432"/>
      <c r="Q38" s="1432"/>
      <c r="R38" s="1432"/>
      <c r="S38" s="1433"/>
    </row>
    <row r="39" spans="1:19" x14ac:dyDescent="0.25">
      <c r="A39" s="1431"/>
      <c r="B39" s="1432"/>
      <c r="C39" s="1432"/>
      <c r="D39" s="1432"/>
      <c r="E39" s="1432"/>
      <c r="F39" s="1432"/>
      <c r="G39" s="1432"/>
      <c r="H39" s="1432"/>
      <c r="I39" s="1432"/>
      <c r="J39" s="1432"/>
      <c r="K39" s="1432"/>
      <c r="L39" s="1432"/>
      <c r="M39" s="1432"/>
      <c r="N39" s="1432"/>
      <c r="O39" s="1432"/>
      <c r="P39" s="1432"/>
      <c r="Q39" s="1432"/>
      <c r="R39" s="1432"/>
      <c r="S39" s="1433"/>
    </row>
    <row r="40" spans="1:19" x14ac:dyDescent="0.25">
      <c r="A40" s="1431"/>
      <c r="B40" s="1432"/>
      <c r="C40" s="1432"/>
      <c r="D40" s="1432"/>
      <c r="E40" s="1432"/>
      <c r="F40" s="1432"/>
      <c r="G40" s="1432"/>
      <c r="H40" s="1432"/>
      <c r="I40" s="1432"/>
      <c r="J40" s="1432"/>
      <c r="K40" s="1432"/>
      <c r="L40" s="1432"/>
      <c r="M40" s="1432"/>
      <c r="N40" s="1432"/>
      <c r="O40" s="1432"/>
      <c r="P40" s="1432"/>
      <c r="Q40" s="1432"/>
      <c r="R40" s="1432"/>
      <c r="S40" s="1433"/>
    </row>
    <row r="41" spans="1:19" x14ac:dyDescent="0.25">
      <c r="A41" s="664"/>
      <c r="B41" s="654"/>
      <c r="C41" s="654"/>
      <c r="D41" s="654"/>
      <c r="E41" s="654"/>
      <c r="F41" s="654"/>
      <c r="G41" s="654"/>
      <c r="H41" s="654"/>
      <c r="I41" s="654"/>
      <c r="J41" s="654"/>
      <c r="K41" s="670"/>
      <c r="L41" s="654"/>
      <c r="M41" s="654"/>
      <c r="N41" s="654"/>
      <c r="O41" s="654"/>
      <c r="P41" s="654"/>
      <c r="Q41" s="654"/>
      <c r="R41" s="654"/>
      <c r="S41" s="663"/>
    </row>
    <row r="42" spans="1:19" x14ac:dyDescent="0.25">
      <c r="A42" s="664"/>
      <c r="B42" s="654"/>
      <c r="C42" s="654"/>
      <c r="D42" s="654"/>
      <c r="E42" s="654"/>
      <c r="F42" s="654"/>
      <c r="G42" s="654"/>
      <c r="H42" s="654"/>
      <c r="I42" s="654"/>
      <c r="J42" s="654"/>
      <c r="K42" s="654"/>
      <c r="L42" s="654"/>
      <c r="M42" s="654"/>
      <c r="N42" s="654"/>
      <c r="O42" s="654"/>
      <c r="P42" s="654"/>
      <c r="Q42" s="654"/>
      <c r="R42" s="654"/>
      <c r="S42" s="663"/>
    </row>
    <row r="43" spans="1:19" x14ac:dyDescent="0.25">
      <c r="A43" s="664"/>
      <c r="B43" s="654"/>
      <c r="C43" s="654"/>
      <c r="D43" s="654"/>
      <c r="E43" s="654"/>
      <c r="F43" s="654"/>
      <c r="G43" s="654"/>
      <c r="H43" s="654"/>
      <c r="I43" s="654"/>
      <c r="J43" s="654"/>
      <c r="K43" s="654"/>
      <c r="L43" s="654"/>
      <c r="M43" s="654"/>
      <c r="N43" s="654"/>
      <c r="O43" s="654"/>
      <c r="P43" s="654"/>
      <c r="Q43" s="654"/>
      <c r="R43" s="654"/>
      <c r="S43" s="663"/>
    </row>
    <row r="44" spans="1:19" x14ac:dyDescent="0.25">
      <c r="A44" s="664"/>
      <c r="B44" s="654"/>
      <c r="C44" s="654"/>
      <c r="D44" s="654"/>
      <c r="E44" s="654"/>
      <c r="F44" s="654"/>
      <c r="G44" s="654"/>
      <c r="H44" s="654"/>
      <c r="I44" s="654"/>
      <c r="J44" s="654"/>
      <c r="K44" s="654"/>
      <c r="L44" s="654"/>
      <c r="M44" s="654"/>
      <c r="N44" s="654"/>
      <c r="O44" s="654"/>
      <c r="P44" s="654"/>
      <c r="Q44" s="654"/>
      <c r="R44" s="654"/>
      <c r="S44" s="663"/>
    </row>
    <row r="45" spans="1:19" x14ac:dyDescent="0.25">
      <c r="A45" s="664"/>
      <c r="B45" s="654"/>
      <c r="C45" s="654"/>
      <c r="D45" s="654"/>
      <c r="E45" s="654"/>
      <c r="F45" s="654"/>
      <c r="G45" s="654"/>
      <c r="H45" s="654"/>
      <c r="I45" s="654"/>
      <c r="J45" s="654"/>
      <c r="K45" s="654"/>
      <c r="L45" s="654"/>
      <c r="M45" s="654"/>
      <c r="N45" s="654"/>
      <c r="O45" s="654"/>
      <c r="P45" s="654"/>
      <c r="Q45" s="654"/>
      <c r="R45" s="654"/>
      <c r="S45" s="663"/>
    </row>
    <row r="46" spans="1:19" x14ac:dyDescent="0.25">
      <c r="A46" s="664"/>
      <c r="B46" s="654"/>
      <c r="C46" s="654"/>
      <c r="D46" s="654"/>
      <c r="E46" s="654"/>
      <c r="F46" s="654"/>
      <c r="G46" s="654"/>
      <c r="H46" s="654"/>
      <c r="I46" s="654"/>
      <c r="J46" s="654"/>
      <c r="K46" s="654"/>
      <c r="L46" s="654"/>
      <c r="M46" s="654"/>
      <c r="N46" s="654"/>
      <c r="O46" s="654"/>
      <c r="P46" s="654"/>
      <c r="Q46" s="654"/>
      <c r="R46" s="654"/>
      <c r="S46" s="663"/>
    </row>
    <row r="47" spans="1:19" x14ac:dyDescent="0.25">
      <c r="A47" s="578"/>
      <c r="B47" s="574"/>
      <c r="C47" s="574"/>
      <c r="D47" s="574"/>
      <c r="E47" s="574"/>
      <c r="F47" s="574"/>
      <c r="G47" s="574"/>
      <c r="H47" s="574"/>
      <c r="I47" s="574"/>
      <c r="J47" s="574"/>
      <c r="K47" s="574"/>
      <c r="L47" s="574"/>
      <c r="M47" s="574"/>
      <c r="N47" s="574"/>
      <c r="O47" s="574"/>
      <c r="P47" s="574"/>
      <c r="Q47" s="574"/>
      <c r="R47" s="574"/>
      <c r="S47" s="577"/>
    </row>
    <row r="48" spans="1:19" x14ac:dyDescent="0.25">
      <c r="A48" s="1437" t="s">
        <v>352</v>
      </c>
      <c r="B48" s="1438"/>
      <c r="C48" s="1438"/>
      <c r="D48" s="1438"/>
      <c r="E48" s="665"/>
      <c r="F48" s="665"/>
      <c r="G48" s="665"/>
      <c r="H48" s="665"/>
      <c r="I48" s="665"/>
      <c r="J48" s="665"/>
      <c r="K48" s="666"/>
      <c r="L48" s="665"/>
      <c r="M48" s="665"/>
      <c r="N48" s="665"/>
      <c r="O48" s="665"/>
      <c r="P48" s="665"/>
      <c r="Q48" s="665"/>
      <c r="R48" s="665"/>
      <c r="S48" s="669"/>
    </row>
    <row r="49" spans="1:19" x14ac:dyDescent="0.25">
      <c r="A49" s="1431"/>
      <c r="B49" s="1432"/>
      <c r="C49" s="1432"/>
      <c r="D49" s="1432"/>
      <c r="E49" s="1432"/>
      <c r="F49" s="1432"/>
      <c r="G49" s="1432"/>
      <c r="H49" s="1432"/>
      <c r="I49" s="1432"/>
      <c r="J49" s="1432"/>
      <c r="K49" s="1432"/>
      <c r="L49" s="1432"/>
      <c r="M49" s="1432"/>
      <c r="N49" s="1432"/>
      <c r="O49" s="1432"/>
      <c r="P49" s="1432"/>
      <c r="Q49" s="1432"/>
      <c r="R49" s="1432"/>
      <c r="S49" s="1433"/>
    </row>
    <row r="50" spans="1:19" x14ac:dyDescent="0.25">
      <c r="A50" s="1431"/>
      <c r="B50" s="1432"/>
      <c r="C50" s="1432"/>
      <c r="D50" s="1432"/>
      <c r="E50" s="1432"/>
      <c r="F50" s="1432"/>
      <c r="G50" s="1432"/>
      <c r="H50" s="1432"/>
      <c r="I50" s="1432"/>
      <c r="J50" s="1432"/>
      <c r="K50" s="1432"/>
      <c r="L50" s="1432"/>
      <c r="M50" s="1432"/>
      <c r="N50" s="1432"/>
      <c r="O50" s="1432"/>
      <c r="P50" s="1432"/>
      <c r="Q50" s="1432"/>
      <c r="R50" s="1432"/>
      <c r="S50" s="1433"/>
    </row>
    <row r="51" spans="1:19" x14ac:dyDescent="0.25">
      <c r="A51" s="1431"/>
      <c r="B51" s="1432"/>
      <c r="C51" s="1432"/>
      <c r="D51" s="1432"/>
      <c r="E51" s="1432"/>
      <c r="F51" s="1432"/>
      <c r="G51" s="1432"/>
      <c r="H51" s="1432"/>
      <c r="I51" s="1432"/>
      <c r="J51" s="1432"/>
      <c r="K51" s="1432"/>
      <c r="L51" s="1432"/>
      <c r="M51" s="1432"/>
      <c r="N51" s="1432"/>
      <c r="O51" s="1432"/>
      <c r="P51" s="1432"/>
      <c r="Q51" s="1432"/>
      <c r="R51" s="1432"/>
      <c r="S51" s="1433"/>
    </row>
    <row r="52" spans="1:19" x14ac:dyDescent="0.25">
      <c r="A52" s="664"/>
      <c r="B52" s="654"/>
      <c r="C52" s="654"/>
      <c r="D52" s="654"/>
      <c r="E52" s="654"/>
      <c r="F52" s="654"/>
      <c r="G52" s="654"/>
      <c r="H52" s="654"/>
      <c r="I52" s="654"/>
      <c r="J52" s="654"/>
      <c r="K52" s="670"/>
      <c r="L52" s="654"/>
      <c r="M52" s="654"/>
      <c r="N52" s="654"/>
      <c r="O52" s="654"/>
      <c r="P52" s="654"/>
      <c r="Q52" s="654"/>
      <c r="R52" s="654"/>
      <c r="S52" s="663"/>
    </row>
    <row r="53" spans="1:19" x14ac:dyDescent="0.25">
      <c r="A53" s="664"/>
      <c r="B53" s="654"/>
      <c r="C53" s="654"/>
      <c r="D53" s="654"/>
      <c r="E53" s="654"/>
      <c r="F53" s="654"/>
      <c r="G53" s="654"/>
      <c r="H53" s="654"/>
      <c r="I53" s="654"/>
      <c r="J53" s="654"/>
      <c r="K53" s="670"/>
      <c r="L53" s="654"/>
      <c r="M53" s="654"/>
      <c r="N53" s="654"/>
      <c r="O53" s="654"/>
      <c r="P53" s="654"/>
      <c r="Q53" s="654"/>
      <c r="R53" s="654"/>
      <c r="S53" s="663"/>
    </row>
    <row r="54" spans="1:19" x14ac:dyDescent="0.25">
      <c r="A54" s="664"/>
      <c r="B54" s="654"/>
      <c r="C54" s="654"/>
      <c r="D54" s="654"/>
      <c r="E54" s="654"/>
      <c r="F54" s="654"/>
      <c r="G54" s="654"/>
      <c r="H54" s="654"/>
      <c r="I54" s="654"/>
      <c r="J54" s="654"/>
      <c r="K54" s="670"/>
      <c r="L54" s="654"/>
      <c r="M54" s="654"/>
      <c r="N54" s="654"/>
      <c r="O54" s="654"/>
      <c r="P54" s="654"/>
      <c r="Q54" s="654"/>
      <c r="R54" s="654"/>
      <c r="S54" s="663"/>
    </row>
    <row r="55" spans="1:19" x14ac:dyDescent="0.25">
      <c r="A55" s="664"/>
      <c r="B55" s="654"/>
      <c r="C55" s="654"/>
      <c r="D55" s="654"/>
      <c r="E55" s="654"/>
      <c r="F55" s="654"/>
      <c r="G55" s="654"/>
      <c r="H55" s="654"/>
      <c r="I55" s="654"/>
      <c r="J55" s="654"/>
      <c r="K55" s="654"/>
      <c r="L55" s="654"/>
      <c r="M55" s="654"/>
      <c r="N55" s="654"/>
      <c r="O55" s="654"/>
      <c r="P55" s="654"/>
      <c r="Q55" s="654"/>
      <c r="R55" s="654"/>
      <c r="S55" s="663"/>
    </row>
    <row r="56" spans="1:19" x14ac:dyDescent="0.25">
      <c r="A56" s="664"/>
      <c r="B56" s="654"/>
      <c r="C56" s="654"/>
      <c r="D56" s="654"/>
      <c r="E56" s="654"/>
      <c r="F56" s="654"/>
      <c r="G56" s="654"/>
      <c r="H56" s="654"/>
      <c r="I56" s="654"/>
      <c r="J56" s="654"/>
      <c r="K56" s="654"/>
      <c r="L56" s="654"/>
      <c r="M56" s="654"/>
      <c r="N56" s="654"/>
      <c r="O56" s="654"/>
      <c r="P56" s="654"/>
      <c r="Q56" s="654"/>
      <c r="R56" s="654"/>
      <c r="S56" s="663"/>
    </row>
    <row r="57" spans="1:19" x14ac:dyDescent="0.25">
      <c r="A57" s="664"/>
      <c r="B57" s="654"/>
      <c r="C57" s="654"/>
      <c r="D57" s="654"/>
      <c r="E57" s="654"/>
      <c r="F57" s="654"/>
      <c r="G57" s="654"/>
      <c r="H57" s="654"/>
      <c r="I57" s="654"/>
      <c r="J57" s="654"/>
      <c r="K57" s="654"/>
      <c r="L57" s="654"/>
      <c r="M57" s="654"/>
      <c r="N57" s="654"/>
      <c r="O57" s="654"/>
      <c r="P57" s="654"/>
      <c r="Q57" s="654"/>
      <c r="R57" s="654"/>
      <c r="S57" s="663"/>
    </row>
    <row r="58" spans="1:19" x14ac:dyDescent="0.25">
      <c r="A58" s="578"/>
      <c r="B58" s="574"/>
      <c r="C58" s="574"/>
      <c r="D58" s="574"/>
      <c r="E58" s="574"/>
      <c r="F58" s="574"/>
      <c r="G58" s="574"/>
      <c r="H58" s="574"/>
      <c r="I58" s="574"/>
      <c r="J58" s="574"/>
      <c r="K58" s="574"/>
      <c r="L58" s="574"/>
      <c r="M58" s="574"/>
      <c r="N58" s="574"/>
      <c r="O58" s="574"/>
      <c r="P58" s="574"/>
      <c r="Q58" s="574"/>
      <c r="R58" s="574"/>
      <c r="S58" s="577"/>
    </row>
    <row r="59" spans="1:19" ht="13.8" x14ac:dyDescent="0.25">
      <c r="A59" s="1452" t="s">
        <v>51</v>
      </c>
      <c r="B59" s="1453"/>
      <c r="C59" s="1453"/>
      <c r="D59" s="1454"/>
      <c r="E59" s="1455"/>
      <c r="F59" s="1456"/>
      <c r="G59" s="1456"/>
      <c r="H59" s="1456"/>
      <c r="I59" s="1456"/>
      <c r="J59" s="1456"/>
      <c r="K59" s="1456"/>
      <c r="L59" s="1456"/>
      <c r="M59" s="1456"/>
      <c r="N59" s="1456"/>
      <c r="O59" s="1456"/>
      <c r="P59" s="1456"/>
      <c r="Q59" s="1456"/>
      <c r="R59" s="1456"/>
      <c r="S59" s="1457"/>
    </row>
    <row r="60" spans="1:19" ht="13.8" x14ac:dyDescent="0.25">
      <c r="A60" s="1461" t="s">
        <v>1258</v>
      </c>
      <c r="B60" s="1462"/>
      <c r="C60" s="1462"/>
      <c r="D60" s="1463"/>
      <c r="E60" s="1458"/>
      <c r="F60" s="1459"/>
      <c r="G60" s="1459"/>
      <c r="H60" s="1459"/>
      <c r="I60" s="1459"/>
      <c r="J60" s="1459"/>
      <c r="K60" s="1459"/>
      <c r="L60" s="1459"/>
      <c r="M60" s="1459"/>
      <c r="N60" s="1459"/>
      <c r="O60" s="1459"/>
      <c r="P60" s="1459"/>
      <c r="Q60" s="1459"/>
      <c r="R60" s="1459"/>
      <c r="S60" s="1460"/>
    </row>
    <row r="61" spans="1:19" ht="13.8" x14ac:dyDescent="0.25">
      <c r="A61" s="1464" t="s">
        <v>52</v>
      </c>
      <c r="B61" s="1465"/>
      <c r="C61" s="1465"/>
      <c r="D61" s="1466"/>
      <c r="E61" s="1467"/>
      <c r="F61" s="1468"/>
      <c r="G61" s="1468"/>
      <c r="H61" s="1468"/>
      <c r="I61" s="1468"/>
      <c r="J61" s="1468"/>
      <c r="K61" s="1468"/>
      <c r="L61" s="1468"/>
      <c r="M61" s="1468"/>
      <c r="N61" s="1468"/>
      <c r="O61" s="1468"/>
      <c r="P61" s="1468"/>
      <c r="Q61" s="1468"/>
      <c r="R61" s="1468"/>
      <c r="S61" s="1469"/>
    </row>
    <row r="62" spans="1:19" x14ac:dyDescent="0.25">
      <c r="A62" s="1437" t="s">
        <v>53</v>
      </c>
      <c r="B62" s="1438"/>
      <c r="C62" s="1438"/>
      <c r="D62" s="1438"/>
      <c r="E62" s="993"/>
      <c r="F62" s="660"/>
      <c r="G62" s="660"/>
      <c r="H62" s="660"/>
      <c r="I62" s="660"/>
      <c r="J62" s="660"/>
      <c r="K62" s="660"/>
      <c r="L62" s="660"/>
      <c r="M62" s="660"/>
      <c r="N62" s="660"/>
      <c r="O62" s="660"/>
      <c r="P62" s="660"/>
      <c r="Q62" s="660"/>
      <c r="R62" s="660"/>
      <c r="S62" s="661"/>
    </row>
    <row r="63" spans="1:19" x14ac:dyDescent="0.25">
      <c r="A63" s="1439"/>
      <c r="B63" s="1440"/>
      <c r="C63" s="1440"/>
      <c r="D63" s="1440"/>
      <c r="E63" s="1440"/>
      <c r="F63" s="1440"/>
      <c r="G63" s="1440"/>
      <c r="H63" s="1440"/>
      <c r="I63" s="1440"/>
      <c r="J63" s="1440"/>
      <c r="K63" s="1440"/>
      <c r="L63" s="1440"/>
      <c r="M63" s="1440"/>
      <c r="N63" s="1440"/>
      <c r="O63" s="1440"/>
      <c r="P63" s="1440"/>
      <c r="Q63" s="1440"/>
      <c r="R63" s="1440"/>
      <c r="S63" s="1441"/>
    </row>
    <row r="64" spans="1:19" x14ac:dyDescent="0.25">
      <c r="A64" s="1439"/>
      <c r="B64" s="1440"/>
      <c r="C64" s="1440"/>
      <c r="D64" s="1440"/>
      <c r="E64" s="1440"/>
      <c r="F64" s="1440"/>
      <c r="G64" s="1440"/>
      <c r="H64" s="1440"/>
      <c r="I64" s="1440"/>
      <c r="J64" s="1440"/>
      <c r="K64" s="1440"/>
      <c r="L64" s="1440"/>
      <c r="M64" s="1440"/>
      <c r="N64" s="1440"/>
      <c r="O64" s="1440"/>
      <c r="P64" s="1440"/>
      <c r="Q64" s="1440"/>
      <c r="R64" s="1440"/>
      <c r="S64" s="1441"/>
    </row>
    <row r="65" spans="1:19" x14ac:dyDescent="0.25">
      <c r="A65" s="1439"/>
      <c r="B65" s="1440"/>
      <c r="C65" s="1440"/>
      <c r="D65" s="1440"/>
      <c r="E65" s="1440"/>
      <c r="F65" s="1440"/>
      <c r="G65" s="1440"/>
      <c r="H65" s="1440"/>
      <c r="I65" s="1440"/>
      <c r="J65" s="1440"/>
      <c r="K65" s="1440"/>
      <c r="L65" s="1440"/>
      <c r="M65" s="1440"/>
      <c r="N65" s="1440"/>
      <c r="O65" s="1440"/>
      <c r="P65" s="1440"/>
      <c r="Q65" s="1440"/>
      <c r="R65" s="1440"/>
      <c r="S65" s="1441"/>
    </row>
    <row r="66" spans="1:19" x14ac:dyDescent="0.25">
      <c r="A66" s="1439"/>
      <c r="B66" s="1440"/>
      <c r="C66" s="1440"/>
      <c r="D66" s="1440"/>
      <c r="E66" s="1440"/>
      <c r="F66" s="1440"/>
      <c r="G66" s="1440"/>
      <c r="H66" s="1440"/>
      <c r="I66" s="1440"/>
      <c r="J66" s="1440"/>
      <c r="K66" s="1440"/>
      <c r="L66" s="1440"/>
      <c r="M66" s="1440"/>
      <c r="N66" s="1440"/>
      <c r="O66" s="1440"/>
      <c r="P66" s="1440"/>
      <c r="Q66" s="1440"/>
      <c r="R66" s="1440"/>
      <c r="S66" s="1441"/>
    </row>
    <row r="67" spans="1:19" x14ac:dyDescent="0.25">
      <c r="A67" s="1439"/>
      <c r="B67" s="1440"/>
      <c r="C67" s="1440"/>
      <c r="D67" s="1440"/>
      <c r="E67" s="1440"/>
      <c r="F67" s="1440"/>
      <c r="G67" s="1440"/>
      <c r="H67" s="1440"/>
      <c r="I67" s="1440"/>
      <c r="J67" s="1440"/>
      <c r="K67" s="1440"/>
      <c r="L67" s="1440"/>
      <c r="M67" s="1440"/>
      <c r="N67" s="1440"/>
      <c r="O67" s="1440"/>
      <c r="P67" s="1440"/>
      <c r="Q67" s="1440"/>
      <c r="R67" s="1440"/>
      <c r="S67" s="1441"/>
    </row>
    <row r="68" spans="1:19" x14ac:dyDescent="0.25">
      <c r="A68" s="1439"/>
      <c r="B68" s="1440"/>
      <c r="C68" s="1440"/>
      <c r="D68" s="1440"/>
      <c r="E68" s="1440"/>
      <c r="F68" s="1440"/>
      <c r="G68" s="1440"/>
      <c r="H68" s="1440"/>
      <c r="I68" s="1440"/>
      <c r="J68" s="1440"/>
      <c r="K68" s="1440"/>
      <c r="L68" s="1440"/>
      <c r="M68" s="1440"/>
      <c r="N68" s="1440"/>
      <c r="O68" s="1440"/>
      <c r="P68" s="1440"/>
      <c r="Q68" s="1440"/>
      <c r="R68" s="1440"/>
      <c r="S68" s="1441"/>
    </row>
    <row r="69" spans="1:19" x14ac:dyDescent="0.25">
      <c r="A69" s="1439"/>
      <c r="B69" s="1440"/>
      <c r="C69" s="1440"/>
      <c r="D69" s="1440"/>
      <c r="E69" s="1440"/>
      <c r="F69" s="1440"/>
      <c r="G69" s="1440"/>
      <c r="H69" s="1440"/>
      <c r="I69" s="1440"/>
      <c r="J69" s="1440"/>
      <c r="K69" s="1440"/>
      <c r="L69" s="1440"/>
      <c r="M69" s="1440"/>
      <c r="N69" s="1440"/>
      <c r="O69" s="1440"/>
      <c r="P69" s="1440"/>
      <c r="Q69" s="1440"/>
      <c r="R69" s="1440"/>
      <c r="S69" s="1441"/>
    </row>
    <row r="70" spans="1:19" x14ac:dyDescent="0.25">
      <c r="A70" s="1439"/>
      <c r="B70" s="1440"/>
      <c r="C70" s="1440"/>
      <c r="D70" s="1440"/>
      <c r="E70" s="1440"/>
      <c r="F70" s="1440"/>
      <c r="G70" s="1440"/>
      <c r="H70" s="1440"/>
      <c r="I70" s="1440"/>
      <c r="J70" s="1440"/>
      <c r="K70" s="1440"/>
      <c r="L70" s="1440"/>
      <c r="M70" s="1440"/>
      <c r="N70" s="1440"/>
      <c r="O70" s="1440"/>
      <c r="P70" s="1440"/>
      <c r="Q70" s="1440"/>
      <c r="R70" s="1440"/>
      <c r="S70" s="1441"/>
    </row>
    <row r="71" spans="1:19" x14ac:dyDescent="0.25">
      <c r="A71" s="1439"/>
      <c r="B71" s="1440"/>
      <c r="C71" s="1440"/>
      <c r="D71" s="1440"/>
      <c r="E71" s="1440"/>
      <c r="F71" s="1440"/>
      <c r="G71" s="1440"/>
      <c r="H71" s="1440"/>
      <c r="I71" s="1440"/>
      <c r="J71" s="1440"/>
      <c r="K71" s="1440"/>
      <c r="L71" s="1440"/>
      <c r="M71" s="1440"/>
      <c r="N71" s="1440"/>
      <c r="O71" s="1440"/>
      <c r="P71" s="1440"/>
      <c r="Q71" s="1440"/>
      <c r="R71" s="1440"/>
      <c r="S71" s="1441"/>
    </row>
    <row r="72" spans="1:19" x14ac:dyDescent="0.25">
      <c r="A72" s="1439"/>
      <c r="B72" s="1440"/>
      <c r="C72" s="1440"/>
      <c r="D72" s="1440"/>
      <c r="E72" s="1440"/>
      <c r="F72" s="1440"/>
      <c r="G72" s="1440"/>
      <c r="H72" s="1440"/>
      <c r="I72" s="1440"/>
      <c r="J72" s="1440"/>
      <c r="K72" s="1440"/>
      <c r="L72" s="1440"/>
      <c r="M72" s="1440"/>
      <c r="N72" s="1440"/>
      <c r="O72" s="1440"/>
      <c r="P72" s="1440"/>
      <c r="Q72" s="1440"/>
      <c r="R72" s="1440"/>
      <c r="S72" s="1441"/>
    </row>
    <row r="73" spans="1:19" x14ac:dyDescent="0.25">
      <c r="A73" s="1439"/>
      <c r="B73" s="1440"/>
      <c r="C73" s="1440"/>
      <c r="D73" s="1440"/>
      <c r="E73" s="1440"/>
      <c r="F73" s="1440"/>
      <c r="G73" s="1440"/>
      <c r="H73" s="1440"/>
      <c r="I73" s="1440"/>
      <c r="J73" s="1440"/>
      <c r="K73" s="1440"/>
      <c r="L73" s="1440"/>
      <c r="M73" s="1440"/>
      <c r="N73" s="1440"/>
      <c r="O73" s="1440"/>
      <c r="P73" s="1440"/>
      <c r="Q73" s="1440"/>
      <c r="R73" s="1440"/>
      <c r="S73" s="1441"/>
    </row>
    <row r="74" spans="1:19" x14ac:dyDescent="0.25">
      <c r="A74" s="1439"/>
      <c r="B74" s="1440"/>
      <c r="C74" s="1440"/>
      <c r="D74" s="1440"/>
      <c r="E74" s="1440"/>
      <c r="F74" s="1440"/>
      <c r="G74" s="1440"/>
      <c r="H74" s="1440"/>
      <c r="I74" s="1440"/>
      <c r="J74" s="1440"/>
      <c r="K74" s="1440"/>
      <c r="L74" s="1440"/>
      <c r="M74" s="1440"/>
      <c r="N74" s="1440"/>
      <c r="O74" s="1440"/>
      <c r="P74" s="1440"/>
      <c r="Q74" s="1440"/>
      <c r="R74" s="1440"/>
      <c r="S74" s="1441"/>
    </row>
    <row r="75" spans="1:19" x14ac:dyDescent="0.25">
      <c r="A75" s="1439"/>
      <c r="B75" s="1440"/>
      <c r="C75" s="1440"/>
      <c r="D75" s="1440"/>
      <c r="E75" s="1440"/>
      <c r="F75" s="1440"/>
      <c r="G75" s="1440"/>
      <c r="H75" s="1440"/>
      <c r="I75" s="1440"/>
      <c r="J75" s="1440"/>
      <c r="K75" s="1440"/>
      <c r="L75" s="1440"/>
      <c r="M75" s="1440"/>
      <c r="N75" s="1440"/>
      <c r="O75" s="1440"/>
      <c r="P75" s="1440"/>
      <c r="Q75" s="1440"/>
      <c r="R75" s="1440"/>
      <c r="S75" s="1441"/>
    </row>
    <row r="76" spans="1:19" x14ac:dyDescent="0.25">
      <c r="A76" s="1439"/>
      <c r="B76" s="1440"/>
      <c r="C76" s="1440"/>
      <c r="D76" s="1440"/>
      <c r="E76" s="1440"/>
      <c r="F76" s="1440"/>
      <c r="G76" s="1440"/>
      <c r="H76" s="1440"/>
      <c r="I76" s="1440"/>
      <c r="J76" s="1440"/>
      <c r="K76" s="1440"/>
      <c r="L76" s="1440"/>
      <c r="M76" s="1440"/>
      <c r="N76" s="1440"/>
      <c r="O76" s="1440"/>
      <c r="P76" s="1440"/>
      <c r="Q76" s="1440"/>
      <c r="R76" s="1440"/>
      <c r="S76" s="1441"/>
    </row>
    <row r="77" spans="1:19" x14ac:dyDescent="0.25">
      <c r="A77" s="1439"/>
      <c r="B77" s="1440"/>
      <c r="C77" s="1440"/>
      <c r="D77" s="1440"/>
      <c r="E77" s="1440"/>
      <c r="F77" s="1440"/>
      <c r="G77" s="1440"/>
      <c r="H77" s="1440"/>
      <c r="I77" s="1440"/>
      <c r="J77" s="1440"/>
      <c r="K77" s="1440"/>
      <c r="L77" s="1440"/>
      <c r="M77" s="1440"/>
      <c r="N77" s="1440"/>
      <c r="O77" s="1440"/>
      <c r="P77" s="1440"/>
      <c r="Q77" s="1440"/>
      <c r="R77" s="1440"/>
      <c r="S77" s="1441"/>
    </row>
    <row r="78" spans="1:19" x14ac:dyDescent="0.25">
      <c r="A78" s="1439"/>
      <c r="B78" s="1440"/>
      <c r="C78" s="1440"/>
      <c r="D78" s="1440"/>
      <c r="E78" s="1440"/>
      <c r="F78" s="1440"/>
      <c r="G78" s="1440"/>
      <c r="H78" s="1440"/>
      <c r="I78" s="1440"/>
      <c r="J78" s="1440"/>
      <c r="K78" s="1440"/>
      <c r="L78" s="1440"/>
      <c r="M78" s="1440"/>
      <c r="N78" s="1440"/>
      <c r="O78" s="1440"/>
      <c r="P78" s="1440"/>
      <c r="Q78" s="1440"/>
      <c r="R78" s="1440"/>
      <c r="S78" s="1441"/>
    </row>
    <row r="79" spans="1:19" x14ac:dyDescent="0.25">
      <c r="A79" s="1439"/>
      <c r="B79" s="1440"/>
      <c r="C79" s="1440"/>
      <c r="D79" s="1440"/>
      <c r="E79" s="1440"/>
      <c r="F79" s="1440"/>
      <c r="G79" s="1440"/>
      <c r="H79" s="1440"/>
      <c r="I79" s="1440"/>
      <c r="J79" s="1440"/>
      <c r="K79" s="1440"/>
      <c r="L79" s="1440"/>
      <c r="M79" s="1440"/>
      <c r="N79" s="1440"/>
      <c r="O79" s="1440"/>
      <c r="P79" s="1440"/>
      <c r="Q79" s="1440"/>
      <c r="R79" s="1440"/>
      <c r="S79" s="1441"/>
    </row>
    <row r="80" spans="1:19" x14ac:dyDescent="0.25">
      <c r="A80" s="1439"/>
      <c r="B80" s="1440"/>
      <c r="C80" s="1440"/>
      <c r="D80" s="1440"/>
      <c r="E80" s="1440"/>
      <c r="F80" s="1440"/>
      <c r="G80" s="1440"/>
      <c r="H80" s="1440"/>
      <c r="I80" s="1440"/>
      <c r="J80" s="1440"/>
      <c r="K80" s="1440"/>
      <c r="L80" s="1440"/>
      <c r="M80" s="1440"/>
      <c r="N80" s="1440"/>
      <c r="O80" s="1440"/>
      <c r="P80" s="1440"/>
      <c r="Q80" s="1440"/>
      <c r="R80" s="1440"/>
      <c r="S80" s="1441"/>
    </row>
    <row r="81" spans="1:19" x14ac:dyDescent="0.25">
      <c r="A81" s="1439"/>
      <c r="B81" s="1440"/>
      <c r="C81" s="1440"/>
      <c r="D81" s="1440"/>
      <c r="E81" s="1440"/>
      <c r="F81" s="1440"/>
      <c r="G81" s="1440"/>
      <c r="H81" s="1440"/>
      <c r="I81" s="1440"/>
      <c r="J81" s="1440"/>
      <c r="K81" s="1440"/>
      <c r="L81" s="1440"/>
      <c r="M81" s="1440"/>
      <c r="N81" s="1440"/>
      <c r="O81" s="1440"/>
      <c r="P81" s="1440"/>
      <c r="Q81" s="1440"/>
      <c r="R81" s="1440"/>
      <c r="S81" s="1441"/>
    </row>
    <row r="82" spans="1:19" x14ac:dyDescent="0.25">
      <c r="A82" s="1442"/>
      <c r="B82" s="1440"/>
      <c r="C82" s="1440"/>
      <c r="D82" s="1440"/>
      <c r="E82" s="1440"/>
      <c r="F82" s="1440"/>
      <c r="G82" s="1440"/>
      <c r="H82" s="1440"/>
      <c r="I82" s="1440"/>
      <c r="J82" s="1440"/>
      <c r="K82" s="1440"/>
      <c r="L82" s="1440"/>
      <c r="M82" s="1440"/>
      <c r="N82" s="1440"/>
      <c r="O82" s="1440"/>
      <c r="P82" s="1440"/>
      <c r="Q82" s="1440"/>
      <c r="R82" s="1440"/>
      <c r="S82" s="1441"/>
    </row>
    <row r="83" spans="1:19" x14ac:dyDescent="0.25">
      <c r="A83" s="1442"/>
      <c r="B83" s="1440"/>
      <c r="C83" s="1440"/>
      <c r="D83" s="1440"/>
      <c r="E83" s="1440"/>
      <c r="F83" s="1440"/>
      <c r="G83" s="1440"/>
      <c r="H83" s="1440"/>
      <c r="I83" s="1440"/>
      <c r="J83" s="1440"/>
      <c r="K83" s="1440"/>
      <c r="L83" s="1440"/>
      <c r="M83" s="1440"/>
      <c r="N83" s="1440"/>
      <c r="O83" s="1440"/>
      <c r="P83" s="1440"/>
      <c r="Q83" s="1440"/>
      <c r="R83" s="1440"/>
      <c r="S83" s="1441"/>
    </row>
    <row r="84" spans="1:19" x14ac:dyDescent="0.25">
      <c r="A84" s="1442"/>
      <c r="B84" s="1440"/>
      <c r="C84" s="1440"/>
      <c r="D84" s="1440"/>
      <c r="E84" s="1440"/>
      <c r="F84" s="1440"/>
      <c r="G84" s="1440"/>
      <c r="H84" s="1440"/>
      <c r="I84" s="1440"/>
      <c r="J84" s="1440"/>
      <c r="K84" s="1440"/>
      <c r="L84" s="1440"/>
      <c r="M84" s="1440"/>
      <c r="N84" s="1440"/>
      <c r="O84" s="1440"/>
      <c r="P84" s="1440"/>
      <c r="Q84" s="1440"/>
      <c r="R84" s="1440"/>
      <c r="S84" s="1441"/>
    </row>
    <row r="85" spans="1:19" x14ac:dyDescent="0.25">
      <c r="A85" s="1442"/>
      <c r="B85" s="1440"/>
      <c r="C85" s="1440"/>
      <c r="D85" s="1440"/>
      <c r="E85" s="1440"/>
      <c r="F85" s="1440"/>
      <c r="G85" s="1440"/>
      <c r="H85" s="1440"/>
      <c r="I85" s="1440"/>
      <c r="J85" s="1440"/>
      <c r="K85" s="1440"/>
      <c r="L85" s="1440"/>
      <c r="M85" s="1440"/>
      <c r="N85" s="1440"/>
      <c r="O85" s="1440"/>
      <c r="P85" s="1440"/>
      <c r="Q85" s="1440"/>
      <c r="R85" s="1440"/>
      <c r="S85" s="1441"/>
    </row>
    <row r="86" spans="1:19" x14ac:dyDescent="0.25">
      <c r="A86" s="1442"/>
      <c r="B86" s="1440"/>
      <c r="C86" s="1440"/>
      <c r="D86" s="1440"/>
      <c r="E86" s="1440"/>
      <c r="F86" s="1440"/>
      <c r="G86" s="1440"/>
      <c r="H86" s="1440"/>
      <c r="I86" s="1440"/>
      <c r="J86" s="1440"/>
      <c r="K86" s="1440"/>
      <c r="L86" s="1440"/>
      <c r="M86" s="1440"/>
      <c r="N86" s="1440"/>
      <c r="O86" s="1440"/>
      <c r="P86" s="1440"/>
      <c r="Q86" s="1440"/>
      <c r="R86" s="1440"/>
      <c r="S86" s="1441"/>
    </row>
    <row r="87" spans="1:19" x14ac:dyDescent="0.25">
      <c r="A87" s="1442"/>
      <c r="B87" s="1440"/>
      <c r="C87" s="1440"/>
      <c r="D87" s="1440"/>
      <c r="E87" s="1440"/>
      <c r="F87" s="1440"/>
      <c r="G87" s="1440"/>
      <c r="H87" s="1440"/>
      <c r="I87" s="1440"/>
      <c r="J87" s="1440"/>
      <c r="K87" s="1440"/>
      <c r="L87" s="1440"/>
      <c r="M87" s="1440"/>
      <c r="N87" s="1440"/>
      <c r="O87" s="1440"/>
      <c r="P87" s="1440"/>
      <c r="Q87" s="1440"/>
      <c r="R87" s="1440"/>
      <c r="S87" s="1441"/>
    </row>
    <row r="88" spans="1:19" x14ac:dyDescent="0.25">
      <c r="A88" s="1443"/>
      <c r="B88" s="1444"/>
      <c r="C88" s="1444"/>
      <c r="D88" s="1444"/>
      <c r="E88" s="1444"/>
      <c r="F88" s="1444"/>
      <c r="G88" s="1444"/>
      <c r="H88" s="1444"/>
      <c r="I88" s="1444"/>
      <c r="J88" s="1444"/>
      <c r="K88" s="1444"/>
      <c r="L88" s="1444"/>
      <c r="M88" s="1444"/>
      <c r="N88" s="1444"/>
      <c r="O88" s="1444"/>
      <c r="P88" s="1444"/>
      <c r="Q88" s="1444"/>
      <c r="R88" s="1444"/>
      <c r="S88" s="1445"/>
    </row>
    <row r="89" spans="1:19" x14ac:dyDescent="0.25">
      <c r="A89" s="1437" t="s">
        <v>351</v>
      </c>
      <c r="B89" s="1438"/>
      <c r="C89" s="1438"/>
      <c r="D89" s="1438"/>
      <c r="E89" s="668"/>
      <c r="F89" s="665"/>
      <c r="G89" s="665"/>
      <c r="H89" s="665"/>
      <c r="I89" s="665"/>
      <c r="J89" s="665"/>
      <c r="K89" s="665"/>
      <c r="L89" s="665"/>
      <c r="M89" s="665"/>
      <c r="N89" s="665"/>
      <c r="O89" s="665"/>
      <c r="P89" s="665"/>
      <c r="Q89" s="665"/>
      <c r="R89" s="665"/>
      <c r="S89" s="669"/>
    </row>
    <row r="90" spans="1:19" x14ac:dyDescent="0.25">
      <c r="A90" s="1446"/>
      <c r="B90" s="1447"/>
      <c r="C90" s="1447"/>
      <c r="D90" s="1447"/>
      <c r="E90" s="1447"/>
      <c r="F90" s="1447"/>
      <c r="G90" s="1447"/>
      <c r="H90" s="1447"/>
      <c r="I90" s="1447"/>
      <c r="J90" s="1447"/>
      <c r="K90" s="1447"/>
      <c r="L90" s="1447"/>
      <c r="M90" s="1447"/>
      <c r="N90" s="1447"/>
      <c r="O90" s="1447"/>
      <c r="P90" s="1447"/>
      <c r="Q90" s="1447"/>
      <c r="R90" s="1447"/>
      <c r="S90" s="1448"/>
    </row>
    <row r="91" spans="1:19" x14ac:dyDescent="0.25">
      <c r="A91" s="1446"/>
      <c r="B91" s="1447"/>
      <c r="C91" s="1447"/>
      <c r="D91" s="1447"/>
      <c r="E91" s="1447"/>
      <c r="F91" s="1447"/>
      <c r="G91" s="1447"/>
      <c r="H91" s="1447"/>
      <c r="I91" s="1447"/>
      <c r="J91" s="1447"/>
      <c r="K91" s="1447"/>
      <c r="L91" s="1447"/>
      <c r="M91" s="1447"/>
      <c r="N91" s="1447"/>
      <c r="O91" s="1447"/>
      <c r="P91" s="1447"/>
      <c r="Q91" s="1447"/>
      <c r="R91" s="1447"/>
      <c r="S91" s="1448"/>
    </row>
    <row r="92" spans="1:19" x14ac:dyDescent="0.25">
      <c r="A92" s="1446"/>
      <c r="B92" s="1447"/>
      <c r="C92" s="1447"/>
      <c r="D92" s="1447"/>
      <c r="E92" s="1447"/>
      <c r="F92" s="1447"/>
      <c r="G92" s="1447"/>
      <c r="H92" s="1447"/>
      <c r="I92" s="1447"/>
      <c r="J92" s="1447"/>
      <c r="K92" s="1447"/>
      <c r="L92" s="1447"/>
      <c r="M92" s="1447"/>
      <c r="N92" s="1447"/>
      <c r="O92" s="1447"/>
      <c r="P92" s="1447"/>
      <c r="Q92" s="1447"/>
      <c r="R92" s="1447"/>
      <c r="S92" s="1448"/>
    </row>
    <row r="93" spans="1:19" x14ac:dyDescent="0.25">
      <c r="A93" s="1446"/>
      <c r="B93" s="1447"/>
      <c r="C93" s="1447"/>
      <c r="D93" s="1447"/>
      <c r="E93" s="1447"/>
      <c r="F93" s="1447"/>
      <c r="G93" s="1447"/>
      <c r="H93" s="1447"/>
      <c r="I93" s="1447"/>
      <c r="J93" s="1447"/>
      <c r="K93" s="1447"/>
      <c r="L93" s="1447"/>
      <c r="M93" s="1447"/>
      <c r="N93" s="1447"/>
      <c r="O93" s="1447"/>
      <c r="P93" s="1447"/>
      <c r="Q93" s="1447"/>
      <c r="R93" s="1447"/>
      <c r="S93" s="1448"/>
    </row>
    <row r="94" spans="1:19" x14ac:dyDescent="0.25">
      <c r="A94" s="1446"/>
      <c r="B94" s="1447"/>
      <c r="C94" s="1447"/>
      <c r="D94" s="1447"/>
      <c r="E94" s="1447"/>
      <c r="F94" s="1447"/>
      <c r="G94" s="1447"/>
      <c r="H94" s="1447"/>
      <c r="I94" s="1447"/>
      <c r="J94" s="1447"/>
      <c r="K94" s="1447"/>
      <c r="L94" s="1447"/>
      <c r="M94" s="1447"/>
      <c r="N94" s="1447"/>
      <c r="O94" s="1447"/>
      <c r="P94" s="1447"/>
      <c r="Q94" s="1447"/>
      <c r="R94" s="1447"/>
      <c r="S94" s="1448"/>
    </row>
    <row r="95" spans="1:19" x14ac:dyDescent="0.25">
      <c r="A95" s="1446"/>
      <c r="B95" s="1447"/>
      <c r="C95" s="1447"/>
      <c r="D95" s="1447"/>
      <c r="E95" s="1447"/>
      <c r="F95" s="1447"/>
      <c r="G95" s="1447"/>
      <c r="H95" s="1447"/>
      <c r="I95" s="1447"/>
      <c r="J95" s="1447"/>
      <c r="K95" s="1447"/>
      <c r="L95" s="1447"/>
      <c r="M95" s="1447"/>
      <c r="N95" s="1447"/>
      <c r="O95" s="1447"/>
      <c r="P95" s="1447"/>
      <c r="Q95" s="1447"/>
      <c r="R95" s="1447"/>
      <c r="S95" s="1448"/>
    </row>
    <row r="96" spans="1:19" x14ac:dyDescent="0.25">
      <c r="A96" s="1446"/>
      <c r="B96" s="1447"/>
      <c r="C96" s="1447"/>
      <c r="D96" s="1447"/>
      <c r="E96" s="1447"/>
      <c r="F96" s="1447"/>
      <c r="G96" s="1447"/>
      <c r="H96" s="1447"/>
      <c r="I96" s="1447"/>
      <c r="J96" s="1447"/>
      <c r="K96" s="1447"/>
      <c r="L96" s="1447"/>
      <c r="M96" s="1447"/>
      <c r="N96" s="1447"/>
      <c r="O96" s="1447"/>
      <c r="P96" s="1447"/>
      <c r="Q96" s="1447"/>
      <c r="R96" s="1447"/>
      <c r="S96" s="1448"/>
    </row>
    <row r="97" spans="1:19" x14ac:dyDescent="0.25">
      <c r="A97" s="1449"/>
      <c r="B97" s="1450"/>
      <c r="C97" s="1450"/>
      <c r="D97" s="1450"/>
      <c r="E97" s="1450"/>
      <c r="F97" s="1450"/>
      <c r="G97" s="1450"/>
      <c r="H97" s="1450"/>
      <c r="I97" s="1450"/>
      <c r="J97" s="1450"/>
      <c r="K97" s="1450"/>
      <c r="L97" s="1450"/>
      <c r="M97" s="1450"/>
      <c r="N97" s="1450"/>
      <c r="O97" s="1450"/>
      <c r="P97" s="1450"/>
      <c r="Q97" s="1450"/>
      <c r="R97" s="1450"/>
      <c r="S97" s="1451"/>
    </row>
    <row r="98" spans="1:19" x14ac:dyDescent="0.25">
      <c r="A98" s="1437" t="s">
        <v>54</v>
      </c>
      <c r="B98" s="1438"/>
      <c r="C98" s="1438"/>
      <c r="D98" s="1438"/>
      <c r="E98" s="660"/>
      <c r="F98" s="660"/>
      <c r="G98" s="660"/>
      <c r="H98" s="660"/>
      <c r="I98" s="660"/>
      <c r="J98" s="660"/>
      <c r="K98" s="660"/>
      <c r="L98" s="660"/>
      <c r="M98" s="660"/>
      <c r="N98" s="660"/>
      <c r="O98" s="660"/>
      <c r="P98" s="660"/>
      <c r="Q98" s="660"/>
      <c r="R98" s="660"/>
      <c r="S98" s="661"/>
    </row>
    <row r="99" spans="1:19" x14ac:dyDescent="0.25">
      <c r="A99" s="1431"/>
      <c r="B99" s="1432"/>
      <c r="C99" s="1432"/>
      <c r="D99" s="1432"/>
      <c r="E99" s="1432"/>
      <c r="F99" s="1432"/>
      <c r="G99" s="1432"/>
      <c r="H99" s="1432"/>
      <c r="I99" s="1432"/>
      <c r="J99" s="1432"/>
      <c r="K99" s="1432"/>
      <c r="L99" s="1432"/>
      <c r="M99" s="1432"/>
      <c r="N99" s="1432"/>
      <c r="O99" s="1432"/>
      <c r="P99" s="1432"/>
      <c r="Q99" s="1432"/>
      <c r="R99" s="1432"/>
      <c r="S99" s="1433"/>
    </row>
    <row r="100" spans="1:19" x14ac:dyDescent="0.25">
      <c r="A100" s="1431"/>
      <c r="B100" s="1432"/>
      <c r="C100" s="1432"/>
      <c r="D100" s="1432"/>
      <c r="E100" s="1432"/>
      <c r="F100" s="1432"/>
      <c r="G100" s="1432"/>
      <c r="H100" s="1432"/>
      <c r="I100" s="1432"/>
      <c r="J100" s="1432"/>
      <c r="K100" s="1432"/>
      <c r="L100" s="1432"/>
      <c r="M100" s="1432"/>
      <c r="N100" s="1432"/>
      <c r="O100" s="1432"/>
      <c r="P100" s="1432"/>
      <c r="Q100" s="1432"/>
      <c r="R100" s="1432"/>
      <c r="S100" s="1433"/>
    </row>
    <row r="101" spans="1:19" x14ac:dyDescent="0.25">
      <c r="A101" s="1431"/>
      <c r="B101" s="1432"/>
      <c r="C101" s="1432"/>
      <c r="D101" s="1432"/>
      <c r="E101" s="1432"/>
      <c r="F101" s="1432"/>
      <c r="G101" s="1432"/>
      <c r="H101" s="1432"/>
      <c r="I101" s="1432"/>
      <c r="J101" s="1432"/>
      <c r="K101" s="1432"/>
      <c r="L101" s="1432"/>
      <c r="M101" s="1432"/>
      <c r="N101" s="1432"/>
      <c r="O101" s="1432"/>
      <c r="P101" s="1432"/>
      <c r="Q101" s="1432"/>
      <c r="R101" s="1432"/>
      <c r="S101" s="1433"/>
    </row>
    <row r="102" spans="1:19" x14ac:dyDescent="0.25">
      <c r="A102" s="1431"/>
      <c r="B102" s="1432"/>
      <c r="C102" s="1432"/>
      <c r="D102" s="1432"/>
      <c r="E102" s="1432"/>
      <c r="F102" s="1432"/>
      <c r="G102" s="1432"/>
      <c r="H102" s="1432"/>
      <c r="I102" s="1432"/>
      <c r="J102" s="1432"/>
      <c r="K102" s="1432"/>
      <c r="L102" s="1432"/>
      <c r="M102" s="1432"/>
      <c r="N102" s="1432"/>
      <c r="O102" s="1432"/>
      <c r="P102" s="1432"/>
      <c r="Q102" s="1432"/>
      <c r="R102" s="1432"/>
      <c r="S102" s="1433"/>
    </row>
    <row r="103" spans="1:19" x14ac:dyDescent="0.25">
      <c r="A103" s="1431"/>
      <c r="B103" s="1432"/>
      <c r="C103" s="1432"/>
      <c r="D103" s="1432"/>
      <c r="E103" s="1432"/>
      <c r="F103" s="1432"/>
      <c r="G103" s="1432"/>
      <c r="H103" s="1432"/>
      <c r="I103" s="1432"/>
      <c r="J103" s="1432"/>
      <c r="K103" s="1432"/>
      <c r="L103" s="1432"/>
      <c r="M103" s="1432"/>
      <c r="N103" s="1432"/>
      <c r="O103" s="1432"/>
      <c r="P103" s="1432"/>
      <c r="Q103" s="1432"/>
      <c r="R103" s="1432"/>
      <c r="S103" s="1433"/>
    </row>
    <row r="104" spans="1:19" x14ac:dyDescent="0.25">
      <c r="A104" s="1431"/>
      <c r="B104" s="1432"/>
      <c r="C104" s="1432"/>
      <c r="D104" s="1432"/>
      <c r="E104" s="1432"/>
      <c r="F104" s="1432"/>
      <c r="G104" s="1432"/>
      <c r="H104" s="1432"/>
      <c r="I104" s="1432"/>
      <c r="J104" s="1432"/>
      <c r="K104" s="1432"/>
      <c r="L104" s="1432"/>
      <c r="M104" s="1432"/>
      <c r="N104" s="1432"/>
      <c r="O104" s="1432"/>
      <c r="P104" s="1432"/>
      <c r="Q104" s="1432"/>
      <c r="R104" s="1432"/>
      <c r="S104" s="1433"/>
    </row>
    <row r="105" spans="1:19" x14ac:dyDescent="0.25">
      <c r="A105" s="1431"/>
      <c r="B105" s="1432"/>
      <c r="C105" s="1432"/>
      <c r="D105" s="1432"/>
      <c r="E105" s="1432"/>
      <c r="F105" s="1432"/>
      <c r="G105" s="1432"/>
      <c r="H105" s="1432"/>
      <c r="I105" s="1432"/>
      <c r="J105" s="1432"/>
      <c r="K105" s="1432"/>
      <c r="L105" s="1432"/>
      <c r="M105" s="1432"/>
      <c r="N105" s="1432"/>
      <c r="O105" s="1432"/>
      <c r="P105" s="1432"/>
      <c r="Q105" s="1432"/>
      <c r="R105" s="1432"/>
      <c r="S105" s="1433"/>
    </row>
    <row r="106" spans="1:19" x14ac:dyDescent="0.25">
      <c r="A106" s="1431"/>
      <c r="B106" s="1432"/>
      <c r="C106" s="1432"/>
      <c r="D106" s="1432"/>
      <c r="E106" s="1432"/>
      <c r="F106" s="1432"/>
      <c r="G106" s="1432"/>
      <c r="H106" s="1432"/>
      <c r="I106" s="1432"/>
      <c r="J106" s="1432"/>
      <c r="K106" s="1432"/>
      <c r="L106" s="1432"/>
      <c r="M106" s="1432"/>
      <c r="N106" s="1432"/>
      <c r="O106" s="1432"/>
      <c r="P106" s="1432"/>
      <c r="Q106" s="1432"/>
      <c r="R106" s="1432"/>
      <c r="S106" s="1433"/>
    </row>
    <row r="107" spans="1:19" x14ac:dyDescent="0.25">
      <c r="A107" s="1431"/>
      <c r="B107" s="1432"/>
      <c r="C107" s="1432"/>
      <c r="D107" s="1432"/>
      <c r="E107" s="1432"/>
      <c r="F107" s="1432"/>
      <c r="G107" s="1432"/>
      <c r="H107" s="1432"/>
      <c r="I107" s="1432"/>
      <c r="J107" s="1432"/>
      <c r="K107" s="1432"/>
      <c r="L107" s="1432"/>
      <c r="M107" s="1432"/>
      <c r="N107" s="1432"/>
      <c r="O107" s="1432"/>
      <c r="P107" s="1432"/>
      <c r="Q107" s="1432"/>
      <c r="R107" s="1432"/>
      <c r="S107" s="1433"/>
    </row>
    <row r="108" spans="1:19" x14ac:dyDescent="0.25">
      <c r="A108" s="1431"/>
      <c r="B108" s="1432"/>
      <c r="C108" s="1432"/>
      <c r="D108" s="1432"/>
      <c r="E108" s="1432"/>
      <c r="F108" s="1432"/>
      <c r="G108" s="1432"/>
      <c r="H108" s="1432"/>
      <c r="I108" s="1432"/>
      <c r="J108" s="1432"/>
      <c r="K108" s="1432"/>
      <c r="L108" s="1432"/>
      <c r="M108" s="1432"/>
      <c r="N108" s="1432"/>
      <c r="O108" s="1432"/>
      <c r="P108" s="1432"/>
      <c r="Q108" s="1432"/>
      <c r="R108" s="1432"/>
      <c r="S108" s="1433"/>
    </row>
    <row r="109" spans="1:19" x14ac:dyDescent="0.25">
      <c r="A109" s="1431"/>
      <c r="B109" s="1432"/>
      <c r="C109" s="1432"/>
      <c r="D109" s="1432"/>
      <c r="E109" s="1432"/>
      <c r="F109" s="1432"/>
      <c r="G109" s="1432"/>
      <c r="H109" s="1432"/>
      <c r="I109" s="1432"/>
      <c r="J109" s="1432"/>
      <c r="K109" s="1432"/>
      <c r="L109" s="1432"/>
      <c r="M109" s="1432"/>
      <c r="N109" s="1432"/>
      <c r="O109" s="1432"/>
      <c r="P109" s="1432"/>
      <c r="Q109" s="1432"/>
      <c r="R109" s="1432"/>
      <c r="S109" s="1433"/>
    </row>
    <row r="110" spans="1:19" x14ac:dyDescent="0.25">
      <c r="A110" s="1431"/>
      <c r="B110" s="1432"/>
      <c r="C110" s="1432"/>
      <c r="D110" s="1432"/>
      <c r="E110" s="1432"/>
      <c r="F110" s="1432"/>
      <c r="G110" s="1432"/>
      <c r="H110" s="1432"/>
      <c r="I110" s="1432"/>
      <c r="J110" s="1432"/>
      <c r="K110" s="1432"/>
      <c r="L110" s="1432"/>
      <c r="M110" s="1432"/>
      <c r="N110" s="1432"/>
      <c r="O110" s="1432"/>
      <c r="P110" s="1432"/>
      <c r="Q110" s="1432"/>
      <c r="R110" s="1432"/>
      <c r="S110" s="1433"/>
    </row>
    <row r="111" spans="1:19" x14ac:dyDescent="0.25">
      <c r="A111" s="1431"/>
      <c r="B111" s="1432"/>
      <c r="C111" s="1432"/>
      <c r="D111" s="1432"/>
      <c r="E111" s="1432"/>
      <c r="F111" s="1432"/>
      <c r="G111" s="1432"/>
      <c r="H111" s="1432"/>
      <c r="I111" s="1432"/>
      <c r="J111" s="1432"/>
      <c r="K111" s="1432"/>
      <c r="L111" s="1432"/>
      <c r="M111" s="1432"/>
      <c r="N111" s="1432"/>
      <c r="O111" s="1432"/>
      <c r="P111" s="1432"/>
      <c r="Q111" s="1432"/>
      <c r="R111" s="1432"/>
      <c r="S111" s="1433"/>
    </row>
    <row r="112" spans="1:19" x14ac:dyDescent="0.25">
      <c r="A112" s="1431"/>
      <c r="B112" s="1432"/>
      <c r="C112" s="1432"/>
      <c r="D112" s="1432"/>
      <c r="E112" s="1432"/>
      <c r="F112" s="1432"/>
      <c r="G112" s="1432"/>
      <c r="H112" s="1432"/>
      <c r="I112" s="1432"/>
      <c r="J112" s="1432"/>
      <c r="K112" s="1432"/>
      <c r="L112" s="1432"/>
      <c r="M112" s="1432"/>
      <c r="N112" s="1432"/>
      <c r="O112" s="1432"/>
      <c r="P112" s="1432"/>
      <c r="Q112" s="1432"/>
      <c r="R112" s="1432"/>
      <c r="S112" s="1433"/>
    </row>
    <row r="113" spans="1:19" x14ac:dyDescent="0.25">
      <c r="A113" s="1431"/>
      <c r="B113" s="1432"/>
      <c r="C113" s="1432"/>
      <c r="D113" s="1432"/>
      <c r="E113" s="1432"/>
      <c r="F113" s="1432"/>
      <c r="G113" s="1432"/>
      <c r="H113" s="1432"/>
      <c r="I113" s="1432"/>
      <c r="J113" s="1432"/>
      <c r="K113" s="1432"/>
      <c r="L113" s="1432"/>
      <c r="M113" s="1432"/>
      <c r="N113" s="1432"/>
      <c r="O113" s="1432"/>
      <c r="P113" s="1432"/>
      <c r="Q113" s="1432"/>
      <c r="R113" s="1432"/>
      <c r="S113" s="1433"/>
    </row>
    <row r="114" spans="1:19" x14ac:dyDescent="0.25">
      <c r="A114" s="1431"/>
      <c r="B114" s="1432"/>
      <c r="C114" s="1432"/>
      <c r="D114" s="1432"/>
      <c r="E114" s="1432"/>
      <c r="F114" s="1432"/>
      <c r="G114" s="1432"/>
      <c r="H114" s="1432"/>
      <c r="I114" s="1432"/>
      <c r="J114" s="1432"/>
      <c r="K114" s="1432"/>
      <c r="L114" s="1432"/>
      <c r="M114" s="1432"/>
      <c r="N114" s="1432"/>
      <c r="O114" s="1432"/>
      <c r="P114" s="1432"/>
      <c r="Q114" s="1432"/>
      <c r="R114" s="1432"/>
      <c r="S114" s="1433"/>
    </row>
    <row r="115" spans="1:19" x14ac:dyDescent="0.25">
      <c r="A115" s="1431"/>
      <c r="B115" s="1432"/>
      <c r="C115" s="1432"/>
      <c r="D115" s="1432"/>
      <c r="E115" s="1432"/>
      <c r="F115" s="1432"/>
      <c r="G115" s="1432"/>
      <c r="H115" s="1432"/>
      <c r="I115" s="1432"/>
      <c r="J115" s="1432"/>
      <c r="K115" s="1432"/>
      <c r="L115" s="1432"/>
      <c r="M115" s="1432"/>
      <c r="N115" s="1432"/>
      <c r="O115" s="1432"/>
      <c r="P115" s="1432"/>
      <c r="Q115" s="1432"/>
      <c r="R115" s="1432"/>
      <c r="S115" s="1433"/>
    </row>
    <row r="116" spans="1:19" x14ac:dyDescent="0.25">
      <c r="A116" s="1434"/>
      <c r="B116" s="1435"/>
      <c r="C116" s="1435"/>
      <c r="D116" s="1435"/>
      <c r="E116" s="1435"/>
      <c r="F116" s="1435"/>
      <c r="G116" s="1435"/>
      <c r="H116" s="1435"/>
      <c r="I116" s="1435"/>
      <c r="J116" s="1435"/>
      <c r="K116" s="1435"/>
      <c r="L116" s="1435"/>
      <c r="M116" s="1435"/>
      <c r="N116" s="1435"/>
      <c r="O116" s="1435"/>
      <c r="P116" s="1435"/>
      <c r="Q116" s="1435"/>
      <c r="R116" s="1435"/>
      <c r="S116" s="1436"/>
    </row>
    <row r="117" spans="1:19" x14ac:dyDescent="0.25">
      <c r="A117" s="1437" t="s">
        <v>60</v>
      </c>
      <c r="B117" s="1438"/>
      <c r="C117" s="1438"/>
      <c r="D117" s="1438"/>
      <c r="E117" s="665"/>
      <c r="F117" s="665"/>
      <c r="G117" s="665"/>
      <c r="H117" s="665"/>
      <c r="I117" s="665"/>
      <c r="J117" s="665"/>
      <c r="K117" s="666"/>
      <c r="L117" s="665"/>
      <c r="M117" s="665"/>
      <c r="N117" s="665"/>
      <c r="O117" s="665"/>
      <c r="P117" s="665"/>
      <c r="Q117" s="665"/>
      <c r="R117" s="665"/>
      <c r="S117" s="669"/>
    </row>
    <row r="118" spans="1:19" x14ac:dyDescent="0.25">
      <c r="A118" s="1431"/>
      <c r="B118" s="1432"/>
      <c r="C118" s="1432"/>
      <c r="D118" s="1432"/>
      <c r="E118" s="1432"/>
      <c r="F118" s="1432"/>
      <c r="G118" s="1432"/>
      <c r="H118" s="1432"/>
      <c r="I118" s="1432"/>
      <c r="J118" s="1432"/>
      <c r="K118" s="1432"/>
      <c r="L118" s="1432"/>
      <c r="M118" s="1432"/>
      <c r="N118" s="1432"/>
      <c r="O118" s="1432"/>
      <c r="P118" s="1432"/>
      <c r="Q118" s="1432"/>
      <c r="R118" s="1432"/>
      <c r="S118" s="1433"/>
    </row>
    <row r="119" spans="1:19" x14ac:dyDescent="0.25">
      <c r="A119" s="1431"/>
      <c r="B119" s="1432"/>
      <c r="C119" s="1432"/>
      <c r="D119" s="1432"/>
      <c r="E119" s="1432"/>
      <c r="F119" s="1432"/>
      <c r="G119" s="1432"/>
      <c r="H119" s="1432"/>
      <c r="I119" s="1432"/>
      <c r="J119" s="1432"/>
      <c r="K119" s="1432"/>
      <c r="L119" s="1432"/>
      <c r="M119" s="1432"/>
      <c r="N119" s="1432"/>
      <c r="O119" s="1432"/>
      <c r="P119" s="1432"/>
      <c r="Q119" s="1432"/>
      <c r="R119" s="1432"/>
      <c r="S119" s="1433"/>
    </row>
    <row r="120" spans="1:19" x14ac:dyDescent="0.25">
      <c r="A120" s="1431"/>
      <c r="B120" s="1432"/>
      <c r="C120" s="1432"/>
      <c r="D120" s="1432"/>
      <c r="E120" s="1432"/>
      <c r="F120" s="1432"/>
      <c r="G120" s="1432"/>
      <c r="H120" s="1432"/>
      <c r="I120" s="1432"/>
      <c r="J120" s="1432"/>
      <c r="K120" s="1432"/>
      <c r="L120" s="1432"/>
      <c r="M120" s="1432"/>
      <c r="N120" s="1432"/>
      <c r="O120" s="1432"/>
      <c r="P120" s="1432"/>
      <c r="Q120" s="1432"/>
      <c r="R120" s="1432"/>
      <c r="S120" s="1433"/>
    </row>
    <row r="121" spans="1:19" x14ac:dyDescent="0.25">
      <c r="A121" s="990"/>
      <c r="B121" s="991"/>
      <c r="C121" s="991"/>
      <c r="D121" s="991"/>
      <c r="E121" s="991"/>
      <c r="F121" s="991"/>
      <c r="G121" s="991"/>
      <c r="H121" s="991"/>
      <c r="I121" s="991"/>
      <c r="J121" s="991"/>
      <c r="K121" s="991"/>
      <c r="L121" s="991"/>
      <c r="M121" s="991"/>
      <c r="N121" s="991"/>
      <c r="O121" s="991"/>
      <c r="P121" s="991"/>
      <c r="Q121" s="991"/>
      <c r="R121" s="991"/>
      <c r="S121" s="992"/>
    </row>
    <row r="122" spans="1:19" x14ac:dyDescent="0.25">
      <c r="A122" s="990"/>
      <c r="B122" s="991"/>
      <c r="C122" s="991"/>
      <c r="D122" s="991"/>
      <c r="E122" s="991"/>
      <c r="F122" s="991"/>
      <c r="G122" s="991"/>
      <c r="H122" s="991"/>
      <c r="I122" s="991"/>
      <c r="J122" s="991"/>
      <c r="K122" s="991"/>
      <c r="L122" s="991"/>
      <c r="M122" s="991"/>
      <c r="N122" s="991"/>
      <c r="O122" s="991"/>
      <c r="P122" s="991"/>
      <c r="Q122" s="991"/>
      <c r="R122" s="991"/>
      <c r="S122" s="992"/>
    </row>
    <row r="123" spans="1:19" x14ac:dyDescent="0.25">
      <c r="A123" s="990"/>
      <c r="B123" s="991"/>
      <c r="C123" s="991"/>
      <c r="D123" s="991"/>
      <c r="E123" s="991"/>
      <c r="F123" s="991"/>
      <c r="G123" s="991"/>
      <c r="H123" s="991"/>
      <c r="I123" s="991"/>
      <c r="J123" s="991"/>
      <c r="K123" s="991"/>
      <c r="L123" s="991"/>
      <c r="M123" s="991"/>
      <c r="N123" s="991"/>
      <c r="O123" s="991"/>
      <c r="P123" s="991"/>
      <c r="Q123" s="991"/>
      <c r="R123" s="991"/>
      <c r="S123" s="992"/>
    </row>
    <row r="124" spans="1:19" x14ac:dyDescent="0.25">
      <c r="A124" s="990"/>
      <c r="B124" s="991"/>
      <c r="C124" s="991"/>
      <c r="D124" s="991"/>
      <c r="E124" s="991"/>
      <c r="F124" s="991"/>
      <c r="G124" s="991"/>
      <c r="H124" s="991"/>
      <c r="I124" s="991"/>
      <c r="J124" s="991"/>
      <c r="K124" s="991"/>
      <c r="L124" s="991"/>
      <c r="M124" s="991"/>
      <c r="N124" s="991"/>
      <c r="O124" s="991"/>
      <c r="P124" s="991"/>
      <c r="Q124" s="991"/>
      <c r="R124" s="991"/>
      <c r="S124" s="992"/>
    </row>
    <row r="125" spans="1:19" x14ac:dyDescent="0.25">
      <c r="A125" s="990"/>
      <c r="B125" s="991"/>
      <c r="C125" s="991"/>
      <c r="D125" s="991"/>
      <c r="E125" s="991"/>
      <c r="F125" s="991"/>
      <c r="G125" s="991"/>
      <c r="H125" s="991"/>
      <c r="I125" s="991"/>
      <c r="J125" s="991"/>
      <c r="K125" s="991"/>
      <c r="L125" s="991"/>
      <c r="M125" s="991"/>
      <c r="N125" s="991"/>
      <c r="O125" s="991"/>
      <c r="P125" s="991"/>
      <c r="Q125" s="991"/>
      <c r="R125" s="991"/>
      <c r="S125" s="992"/>
    </row>
    <row r="126" spans="1:19" x14ac:dyDescent="0.25">
      <c r="A126" s="990"/>
      <c r="B126" s="991"/>
      <c r="C126" s="991"/>
      <c r="D126" s="991"/>
      <c r="E126" s="991"/>
      <c r="F126" s="991"/>
      <c r="G126" s="991"/>
      <c r="H126" s="991"/>
      <c r="I126" s="991"/>
      <c r="J126" s="991"/>
      <c r="K126" s="991"/>
      <c r="L126" s="991"/>
      <c r="M126" s="991"/>
      <c r="N126" s="991"/>
      <c r="O126" s="991"/>
      <c r="P126" s="991"/>
      <c r="Q126" s="991"/>
      <c r="R126" s="991"/>
      <c r="S126" s="992"/>
    </row>
    <row r="127" spans="1:19" x14ac:dyDescent="0.25">
      <c r="A127" s="990"/>
      <c r="B127" s="991"/>
      <c r="C127" s="991"/>
      <c r="D127" s="991"/>
      <c r="E127" s="991"/>
      <c r="F127" s="991"/>
      <c r="G127" s="991"/>
      <c r="H127" s="991"/>
      <c r="I127" s="991"/>
      <c r="J127" s="991"/>
      <c r="K127" s="991"/>
      <c r="L127" s="991"/>
      <c r="M127" s="991"/>
      <c r="N127" s="991"/>
      <c r="O127" s="991"/>
      <c r="P127" s="991"/>
      <c r="Q127" s="991"/>
      <c r="R127" s="991"/>
      <c r="S127" s="992"/>
    </row>
    <row r="128" spans="1:19" x14ac:dyDescent="0.25">
      <c r="A128" s="990"/>
      <c r="B128" s="991"/>
      <c r="C128" s="991"/>
      <c r="D128" s="991"/>
      <c r="E128" s="991"/>
      <c r="F128" s="991"/>
      <c r="G128" s="991"/>
      <c r="H128" s="991"/>
      <c r="I128" s="991"/>
      <c r="J128" s="991"/>
      <c r="K128" s="991"/>
      <c r="L128" s="991"/>
      <c r="M128" s="991"/>
      <c r="N128" s="991"/>
      <c r="O128" s="991"/>
      <c r="P128" s="991"/>
      <c r="Q128" s="991"/>
      <c r="R128" s="991"/>
      <c r="S128" s="992"/>
    </row>
    <row r="129" spans="1:19" x14ac:dyDescent="0.25">
      <c r="A129" s="990"/>
      <c r="B129" s="991"/>
      <c r="C129" s="991"/>
      <c r="D129" s="991"/>
      <c r="E129" s="991"/>
      <c r="F129" s="991"/>
      <c r="G129" s="991"/>
      <c r="H129" s="991"/>
      <c r="I129" s="991"/>
      <c r="J129" s="991"/>
      <c r="K129" s="991"/>
      <c r="L129" s="991"/>
      <c r="M129" s="991"/>
      <c r="N129" s="991"/>
      <c r="O129" s="991"/>
      <c r="P129" s="991"/>
      <c r="Q129" s="991"/>
      <c r="R129" s="991"/>
      <c r="S129" s="992"/>
    </row>
    <row r="130" spans="1:19" x14ac:dyDescent="0.25">
      <c r="A130" s="990"/>
      <c r="B130" s="991"/>
      <c r="C130" s="991"/>
      <c r="D130" s="991"/>
      <c r="E130" s="991"/>
      <c r="F130" s="991"/>
      <c r="G130" s="991"/>
      <c r="H130" s="991"/>
      <c r="I130" s="991"/>
      <c r="J130" s="991"/>
      <c r="K130" s="991"/>
      <c r="L130" s="991"/>
      <c r="M130" s="991"/>
      <c r="N130" s="991"/>
      <c r="O130" s="991"/>
      <c r="P130" s="991"/>
      <c r="Q130" s="991"/>
      <c r="R130" s="991"/>
      <c r="S130" s="992"/>
    </row>
    <row r="131" spans="1:19" ht="14.25" customHeight="1" x14ac:dyDescent="0.25">
      <c r="A131" s="664"/>
      <c r="B131" s="654"/>
      <c r="C131" s="654"/>
      <c r="D131" s="654"/>
      <c r="E131" s="654"/>
      <c r="F131" s="654"/>
      <c r="G131" s="654"/>
      <c r="H131" s="654"/>
      <c r="I131" s="654"/>
      <c r="J131" s="654"/>
      <c r="K131" s="989"/>
      <c r="L131" s="654"/>
      <c r="M131" s="654"/>
      <c r="N131" s="654"/>
      <c r="O131" s="654"/>
      <c r="P131" s="654"/>
      <c r="Q131" s="654"/>
      <c r="R131" s="654"/>
      <c r="S131" s="663"/>
    </row>
    <row r="132" spans="1:19" ht="14.25" customHeight="1" x14ac:dyDescent="0.25">
      <c r="A132" s="664"/>
      <c r="B132" s="654"/>
      <c r="C132" s="654"/>
      <c r="D132" s="654"/>
      <c r="E132" s="654"/>
      <c r="F132" s="654"/>
      <c r="G132" s="654"/>
      <c r="H132" s="654"/>
      <c r="I132" s="654"/>
      <c r="J132" s="654"/>
      <c r="K132" s="654"/>
      <c r="L132" s="654"/>
      <c r="M132" s="654"/>
      <c r="N132" s="654"/>
      <c r="O132" s="654"/>
      <c r="P132" s="654"/>
      <c r="Q132" s="654"/>
      <c r="R132" s="654"/>
      <c r="S132" s="663"/>
    </row>
    <row r="133" spans="1:19" ht="14.25" customHeight="1" x14ac:dyDescent="0.25">
      <c r="A133" s="664"/>
      <c r="B133" s="654"/>
      <c r="C133" s="654"/>
      <c r="D133" s="654"/>
      <c r="E133" s="654"/>
      <c r="F133" s="654"/>
      <c r="G133" s="654"/>
      <c r="H133" s="654"/>
      <c r="I133" s="654"/>
      <c r="J133" s="654"/>
      <c r="K133" s="654"/>
      <c r="L133" s="654"/>
      <c r="M133" s="654"/>
      <c r="N133" s="654"/>
      <c r="O133" s="654"/>
      <c r="P133" s="654"/>
      <c r="Q133" s="654"/>
      <c r="R133" s="654"/>
      <c r="S133" s="663"/>
    </row>
    <row r="134" spans="1:19" x14ac:dyDescent="0.25">
      <c r="A134" s="664"/>
      <c r="B134" s="654"/>
      <c r="C134" s="654"/>
      <c r="D134" s="654"/>
      <c r="E134" s="654"/>
      <c r="F134" s="654"/>
      <c r="G134" s="654"/>
      <c r="H134" s="654"/>
      <c r="I134" s="654"/>
      <c r="J134" s="654"/>
      <c r="K134" s="654"/>
      <c r="L134" s="654"/>
      <c r="M134" s="654"/>
      <c r="N134" s="654"/>
      <c r="O134" s="654"/>
      <c r="P134" s="654"/>
      <c r="Q134" s="654"/>
      <c r="R134" s="654"/>
      <c r="S134" s="663"/>
    </row>
    <row r="135" spans="1:19" x14ac:dyDescent="0.25">
      <c r="A135" s="664"/>
      <c r="B135" s="654"/>
      <c r="C135" s="654"/>
      <c r="D135" s="654"/>
      <c r="E135" s="654"/>
      <c r="F135" s="654"/>
      <c r="G135" s="654"/>
      <c r="H135" s="654"/>
      <c r="I135" s="654"/>
      <c r="J135" s="654"/>
      <c r="K135" s="654"/>
      <c r="L135" s="654"/>
      <c r="M135" s="654"/>
      <c r="N135" s="654"/>
      <c r="O135" s="654"/>
      <c r="P135" s="654"/>
      <c r="Q135" s="654"/>
      <c r="R135" s="654"/>
      <c r="S135" s="663"/>
    </row>
    <row r="136" spans="1:19" x14ac:dyDescent="0.25">
      <c r="A136" s="664"/>
      <c r="B136" s="654"/>
      <c r="C136" s="654"/>
      <c r="D136" s="654"/>
      <c r="E136" s="654"/>
      <c r="F136" s="654"/>
      <c r="G136" s="654"/>
      <c r="H136" s="654"/>
      <c r="I136" s="654"/>
      <c r="J136" s="654"/>
      <c r="K136" s="654"/>
      <c r="L136" s="654"/>
      <c r="M136" s="654"/>
      <c r="N136" s="654"/>
      <c r="O136" s="654"/>
      <c r="P136" s="654"/>
      <c r="Q136" s="654"/>
      <c r="R136" s="654"/>
      <c r="S136" s="663"/>
    </row>
    <row r="137" spans="1:19" x14ac:dyDescent="0.25">
      <c r="A137" s="578"/>
      <c r="B137" s="574"/>
      <c r="C137" s="574"/>
      <c r="D137" s="574"/>
      <c r="E137" s="574"/>
      <c r="F137" s="574"/>
      <c r="G137" s="574"/>
      <c r="H137" s="574"/>
      <c r="I137" s="574"/>
      <c r="J137" s="574"/>
      <c r="K137" s="574"/>
      <c r="L137" s="574"/>
      <c r="M137" s="574"/>
      <c r="N137" s="574"/>
      <c r="O137" s="574"/>
      <c r="P137" s="574"/>
      <c r="Q137" s="574"/>
      <c r="R137" s="574"/>
      <c r="S137" s="577"/>
    </row>
    <row r="138" spans="1:19" x14ac:dyDescent="0.25">
      <c r="A138" s="1437" t="s">
        <v>352</v>
      </c>
      <c r="B138" s="1438"/>
      <c r="C138" s="1438"/>
      <c r="D138" s="1438"/>
      <c r="E138" s="665"/>
      <c r="F138" s="665"/>
      <c r="G138" s="665"/>
      <c r="H138" s="665"/>
      <c r="I138" s="665"/>
      <c r="J138" s="665"/>
      <c r="K138" s="666"/>
      <c r="L138" s="665"/>
      <c r="M138" s="665"/>
      <c r="N138" s="665"/>
      <c r="O138" s="665"/>
      <c r="P138" s="665"/>
      <c r="Q138" s="665"/>
      <c r="R138" s="665"/>
      <c r="S138" s="669"/>
    </row>
    <row r="139" spans="1:19" x14ac:dyDescent="0.25">
      <c r="A139" s="1431"/>
      <c r="B139" s="1432"/>
      <c r="C139" s="1432"/>
      <c r="D139" s="1432"/>
      <c r="E139" s="1432"/>
      <c r="F139" s="1432"/>
      <c r="G139" s="1432"/>
      <c r="H139" s="1432"/>
      <c r="I139" s="1432"/>
      <c r="J139" s="1432"/>
      <c r="K139" s="1432"/>
      <c r="L139" s="1432"/>
      <c r="M139" s="1432"/>
      <c r="N139" s="1432"/>
      <c r="O139" s="1432"/>
      <c r="P139" s="1432"/>
      <c r="Q139" s="1432"/>
      <c r="R139" s="1432"/>
      <c r="S139" s="1433"/>
    </row>
    <row r="140" spans="1:19" x14ac:dyDescent="0.25">
      <c r="A140" s="1431"/>
      <c r="B140" s="1432"/>
      <c r="C140" s="1432"/>
      <c r="D140" s="1432"/>
      <c r="E140" s="1432"/>
      <c r="F140" s="1432"/>
      <c r="G140" s="1432"/>
      <c r="H140" s="1432"/>
      <c r="I140" s="1432"/>
      <c r="J140" s="1432"/>
      <c r="K140" s="1432"/>
      <c r="L140" s="1432"/>
      <c r="M140" s="1432"/>
      <c r="N140" s="1432"/>
      <c r="O140" s="1432"/>
      <c r="P140" s="1432"/>
      <c r="Q140" s="1432"/>
      <c r="R140" s="1432"/>
      <c r="S140" s="1433"/>
    </row>
    <row r="141" spans="1:19" x14ac:dyDescent="0.25">
      <c r="A141" s="1431"/>
      <c r="B141" s="1432"/>
      <c r="C141" s="1432"/>
      <c r="D141" s="1432"/>
      <c r="E141" s="1432"/>
      <c r="F141" s="1432"/>
      <c r="G141" s="1432"/>
      <c r="H141" s="1432"/>
      <c r="I141" s="1432"/>
      <c r="J141" s="1432"/>
      <c r="K141" s="1432"/>
      <c r="L141" s="1432"/>
      <c r="M141" s="1432"/>
      <c r="N141" s="1432"/>
      <c r="O141" s="1432"/>
      <c r="P141" s="1432"/>
      <c r="Q141" s="1432"/>
      <c r="R141" s="1432"/>
      <c r="S141" s="1433"/>
    </row>
    <row r="142" spans="1:19" x14ac:dyDescent="0.25">
      <c r="A142" s="990"/>
      <c r="B142" s="991"/>
      <c r="C142" s="991"/>
      <c r="D142" s="991"/>
      <c r="E142" s="991"/>
      <c r="F142" s="991"/>
      <c r="G142" s="991"/>
      <c r="H142" s="991"/>
      <c r="I142" s="991"/>
      <c r="J142" s="991"/>
      <c r="K142" s="991"/>
      <c r="L142" s="991"/>
      <c r="M142" s="991"/>
      <c r="N142" s="991"/>
      <c r="O142" s="991"/>
      <c r="P142" s="991"/>
      <c r="Q142" s="991"/>
      <c r="R142" s="991"/>
      <c r="S142" s="992"/>
    </row>
    <row r="143" spans="1:19" x14ac:dyDescent="0.25">
      <c r="A143" s="990"/>
      <c r="B143" s="991"/>
      <c r="C143" s="991"/>
      <c r="D143" s="991"/>
      <c r="E143" s="991"/>
      <c r="F143" s="991"/>
      <c r="G143" s="991"/>
      <c r="H143" s="991"/>
      <c r="I143" s="991"/>
      <c r="J143" s="991"/>
      <c r="K143" s="991"/>
      <c r="L143" s="991"/>
      <c r="M143" s="991"/>
      <c r="N143" s="991"/>
      <c r="O143" s="991"/>
      <c r="P143" s="991"/>
      <c r="Q143" s="991"/>
      <c r="R143" s="991"/>
      <c r="S143" s="992"/>
    </row>
    <row r="144" spans="1:19" x14ac:dyDescent="0.25">
      <c r="A144" s="990"/>
      <c r="B144" s="991"/>
      <c r="C144" s="991"/>
      <c r="D144" s="991"/>
      <c r="E144" s="991"/>
      <c r="F144" s="991"/>
      <c r="G144" s="991"/>
      <c r="H144" s="991"/>
      <c r="I144" s="991"/>
      <c r="J144" s="991"/>
      <c r="K144" s="991"/>
      <c r="L144" s="991"/>
      <c r="M144" s="991"/>
      <c r="N144" s="991"/>
      <c r="O144" s="991"/>
      <c r="P144" s="991"/>
      <c r="Q144" s="991"/>
      <c r="R144" s="991"/>
      <c r="S144" s="992"/>
    </row>
    <row r="145" spans="1:19" x14ac:dyDescent="0.25">
      <c r="A145" s="990"/>
      <c r="B145" s="991"/>
      <c r="C145" s="991"/>
      <c r="D145" s="991"/>
      <c r="E145" s="991"/>
      <c r="F145" s="991"/>
      <c r="G145" s="991"/>
      <c r="H145" s="991"/>
      <c r="I145" s="991"/>
      <c r="J145" s="991"/>
      <c r="K145" s="991"/>
      <c r="L145" s="991"/>
      <c r="M145" s="991"/>
      <c r="N145" s="991"/>
      <c r="O145" s="991"/>
      <c r="P145" s="991"/>
      <c r="Q145" s="991"/>
      <c r="R145" s="991"/>
      <c r="S145" s="992"/>
    </row>
    <row r="146" spans="1:19" x14ac:dyDescent="0.25">
      <c r="A146" s="990"/>
      <c r="B146" s="991"/>
      <c r="C146" s="991"/>
      <c r="D146" s="991"/>
      <c r="E146" s="991"/>
      <c r="F146" s="991"/>
      <c r="G146" s="991"/>
      <c r="H146" s="991"/>
      <c r="I146" s="991"/>
      <c r="J146" s="991"/>
      <c r="K146" s="991"/>
      <c r="L146" s="991"/>
      <c r="M146" s="991"/>
      <c r="N146" s="991"/>
      <c r="O146" s="991"/>
      <c r="P146" s="991"/>
      <c r="Q146" s="991"/>
      <c r="R146" s="991"/>
      <c r="S146" s="992"/>
    </row>
    <row r="147" spans="1:19" x14ac:dyDescent="0.25">
      <c r="A147" s="990"/>
      <c r="B147" s="991"/>
      <c r="C147" s="991"/>
      <c r="D147" s="991"/>
      <c r="E147" s="991"/>
      <c r="F147" s="991"/>
      <c r="G147" s="991"/>
      <c r="H147" s="991"/>
      <c r="I147" s="991"/>
      <c r="J147" s="991"/>
      <c r="K147" s="991"/>
      <c r="L147" s="991"/>
      <c r="M147" s="991"/>
      <c r="N147" s="991"/>
      <c r="O147" s="991"/>
      <c r="P147" s="991"/>
      <c r="Q147" s="991"/>
      <c r="R147" s="991"/>
      <c r="S147" s="992"/>
    </row>
    <row r="148" spans="1:19" x14ac:dyDescent="0.25">
      <c r="A148" s="990"/>
      <c r="B148" s="991"/>
      <c r="C148" s="991"/>
      <c r="D148" s="991"/>
      <c r="E148" s="991"/>
      <c r="F148" s="991"/>
      <c r="G148" s="991"/>
      <c r="H148" s="991"/>
      <c r="I148" s="991"/>
      <c r="J148" s="991"/>
      <c r="K148" s="991"/>
      <c r="L148" s="991"/>
      <c r="M148" s="991"/>
      <c r="N148" s="991"/>
      <c r="O148" s="991"/>
      <c r="P148" s="991"/>
      <c r="Q148" s="991"/>
      <c r="R148" s="991"/>
      <c r="S148" s="992"/>
    </row>
    <row r="149" spans="1:19" x14ac:dyDescent="0.25">
      <c r="A149" s="990"/>
      <c r="B149" s="991"/>
      <c r="C149" s="991"/>
      <c r="D149" s="991"/>
      <c r="E149" s="991"/>
      <c r="F149" s="991"/>
      <c r="G149" s="991"/>
      <c r="H149" s="991"/>
      <c r="I149" s="991"/>
      <c r="J149" s="991"/>
      <c r="K149" s="991"/>
      <c r="L149" s="991"/>
      <c r="M149" s="991"/>
      <c r="N149" s="991"/>
      <c r="O149" s="991"/>
      <c r="P149" s="991"/>
      <c r="Q149" s="991"/>
      <c r="R149" s="991"/>
      <c r="S149" s="992"/>
    </row>
    <row r="150" spans="1:19" x14ac:dyDescent="0.25">
      <c r="A150" s="990"/>
      <c r="B150" s="991"/>
      <c r="C150" s="991"/>
      <c r="D150" s="991"/>
      <c r="E150" s="991"/>
      <c r="F150" s="991"/>
      <c r="G150" s="991"/>
      <c r="H150" s="991"/>
      <c r="I150" s="991"/>
      <c r="J150" s="991"/>
      <c r="K150" s="991"/>
      <c r="L150" s="991"/>
      <c r="M150" s="991"/>
      <c r="N150" s="991"/>
      <c r="O150" s="991"/>
      <c r="P150" s="991"/>
      <c r="Q150" s="991"/>
      <c r="R150" s="991"/>
      <c r="S150" s="992"/>
    </row>
    <row r="151" spans="1:19" x14ac:dyDescent="0.25">
      <c r="A151" s="990"/>
      <c r="B151" s="991"/>
      <c r="C151" s="991"/>
      <c r="D151" s="991"/>
      <c r="E151" s="991"/>
      <c r="F151" s="991"/>
      <c r="G151" s="991"/>
      <c r="H151" s="991"/>
      <c r="I151" s="991"/>
      <c r="J151" s="991"/>
      <c r="K151" s="991"/>
      <c r="L151" s="991"/>
      <c r="M151" s="991"/>
      <c r="N151" s="991"/>
      <c r="O151" s="991"/>
      <c r="P151" s="991"/>
      <c r="Q151" s="991"/>
      <c r="R151" s="991"/>
      <c r="S151" s="992"/>
    </row>
    <row r="152" spans="1:19" x14ac:dyDescent="0.25">
      <c r="A152" s="664"/>
      <c r="B152" s="654"/>
      <c r="C152" s="654"/>
      <c r="D152" s="654"/>
      <c r="E152" s="654"/>
      <c r="F152" s="654"/>
      <c r="G152" s="654"/>
      <c r="H152" s="654"/>
      <c r="I152" s="654"/>
      <c r="J152" s="654"/>
      <c r="K152" s="989"/>
      <c r="L152" s="654"/>
      <c r="M152" s="654"/>
      <c r="N152" s="654"/>
      <c r="O152" s="654"/>
      <c r="P152" s="654"/>
      <c r="Q152" s="654"/>
      <c r="R152" s="654"/>
      <c r="S152" s="663"/>
    </row>
    <row r="153" spans="1:19" x14ac:dyDescent="0.25">
      <c r="A153" s="664"/>
      <c r="B153" s="654"/>
      <c r="C153" s="654"/>
      <c r="D153" s="654"/>
      <c r="E153" s="654"/>
      <c r="F153" s="654"/>
      <c r="G153" s="654"/>
      <c r="H153" s="654"/>
      <c r="I153" s="654"/>
      <c r="J153" s="654"/>
      <c r="K153" s="989"/>
      <c r="L153" s="654"/>
      <c r="M153" s="654"/>
      <c r="N153" s="654"/>
      <c r="O153" s="654"/>
      <c r="P153" s="654"/>
      <c r="Q153" s="654"/>
      <c r="R153" s="654"/>
      <c r="S153" s="663"/>
    </row>
    <row r="154" spans="1:19" x14ac:dyDescent="0.25">
      <c r="A154" s="664"/>
      <c r="B154" s="654"/>
      <c r="C154" s="654"/>
      <c r="D154" s="654"/>
      <c r="E154" s="654"/>
      <c r="F154" s="654"/>
      <c r="G154" s="654"/>
      <c r="H154" s="654"/>
      <c r="I154" s="654"/>
      <c r="J154" s="654"/>
      <c r="K154" s="989"/>
      <c r="L154" s="654"/>
      <c r="M154" s="654"/>
      <c r="N154" s="654"/>
      <c r="O154" s="654"/>
      <c r="P154" s="654"/>
      <c r="Q154" s="654"/>
      <c r="R154" s="654"/>
      <c r="S154" s="663"/>
    </row>
    <row r="155" spans="1:19" x14ac:dyDescent="0.25">
      <c r="A155" s="664"/>
      <c r="B155" s="654"/>
      <c r="C155" s="654"/>
      <c r="D155" s="654"/>
      <c r="E155" s="654"/>
      <c r="F155" s="654"/>
      <c r="G155" s="654"/>
      <c r="H155" s="654"/>
      <c r="I155" s="654"/>
      <c r="J155" s="654"/>
      <c r="K155" s="654"/>
      <c r="L155" s="654"/>
      <c r="M155" s="654"/>
      <c r="N155" s="654"/>
      <c r="O155" s="654"/>
      <c r="P155" s="654"/>
      <c r="Q155" s="654"/>
      <c r="R155" s="654"/>
      <c r="S155" s="663"/>
    </row>
    <row r="156" spans="1:19" x14ac:dyDescent="0.25">
      <c r="A156" s="664"/>
      <c r="B156" s="654"/>
      <c r="C156" s="654"/>
      <c r="D156" s="654"/>
      <c r="E156" s="654"/>
      <c r="F156" s="654"/>
      <c r="G156" s="654"/>
      <c r="H156" s="654"/>
      <c r="I156" s="654"/>
      <c r="J156" s="654"/>
      <c r="K156" s="654"/>
      <c r="L156" s="654"/>
      <c r="M156" s="654"/>
      <c r="N156" s="654"/>
      <c r="O156" s="654"/>
      <c r="P156" s="654"/>
      <c r="Q156" s="654"/>
      <c r="R156" s="654"/>
      <c r="S156" s="663"/>
    </row>
    <row r="157" spans="1:19" x14ac:dyDescent="0.25">
      <c r="A157" s="664"/>
      <c r="B157" s="654"/>
      <c r="C157" s="654"/>
      <c r="D157" s="654"/>
      <c r="E157" s="654"/>
      <c r="F157" s="654"/>
      <c r="G157" s="654"/>
      <c r="H157" s="654"/>
      <c r="I157" s="654"/>
      <c r="J157" s="654"/>
      <c r="K157" s="654"/>
      <c r="L157" s="654"/>
      <c r="M157" s="654"/>
      <c r="N157" s="654"/>
      <c r="O157" s="654"/>
      <c r="P157" s="654"/>
      <c r="Q157" s="654"/>
      <c r="R157" s="654"/>
      <c r="S157" s="663"/>
    </row>
    <row r="158" spans="1:19" x14ac:dyDescent="0.25">
      <c r="A158" s="578"/>
      <c r="B158" s="574"/>
      <c r="C158" s="574"/>
      <c r="D158" s="574"/>
      <c r="E158" s="574"/>
      <c r="F158" s="574"/>
      <c r="G158" s="574"/>
      <c r="H158" s="574"/>
      <c r="I158" s="574"/>
      <c r="J158" s="574"/>
      <c r="K158" s="574"/>
      <c r="L158" s="574"/>
      <c r="M158" s="574"/>
      <c r="N158" s="574"/>
      <c r="O158" s="574"/>
      <c r="P158" s="574"/>
      <c r="Q158" s="574"/>
      <c r="R158" s="574"/>
      <c r="S158" s="577"/>
    </row>
  </sheetData>
  <sheetProtection formatCells="0" formatRows="0" insertRows="0" deleteRows="0" selectLockedCells="1"/>
  <mergeCells count="30">
    <mergeCell ref="A1:D1"/>
    <mergeCell ref="E1:S2"/>
    <mergeCell ref="A2:D2"/>
    <mergeCell ref="A5:S12"/>
    <mergeCell ref="A13:D13"/>
    <mergeCell ref="A14:S16"/>
    <mergeCell ref="A3:D3"/>
    <mergeCell ref="E3:S3"/>
    <mergeCell ref="A4:D4"/>
    <mergeCell ref="A38:S40"/>
    <mergeCell ref="A48:D48"/>
    <mergeCell ref="A49:S51"/>
    <mergeCell ref="A17:D17"/>
    <mergeCell ref="A18:S36"/>
    <mergeCell ref="A37:D37"/>
    <mergeCell ref="A59:D59"/>
    <mergeCell ref="E59:S60"/>
    <mergeCell ref="A60:D60"/>
    <mergeCell ref="A61:D61"/>
    <mergeCell ref="E61:S61"/>
    <mergeCell ref="A62:D62"/>
    <mergeCell ref="A63:S88"/>
    <mergeCell ref="A89:D89"/>
    <mergeCell ref="A90:S97"/>
    <mergeCell ref="A98:D98"/>
    <mergeCell ref="A99:S116"/>
    <mergeCell ref="A117:D117"/>
    <mergeCell ref="A118:S120"/>
    <mergeCell ref="A138:D138"/>
    <mergeCell ref="A139:S14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325C-2162-4B45-AF22-061D8032689E}">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V245"/>
  <sheetViews>
    <sheetView topLeftCell="A159" zoomScale="130" zoomScaleNormal="130" workbookViewId="0">
      <selection activeCell="Z41" sqref="Z41"/>
    </sheetView>
  </sheetViews>
  <sheetFormatPr baseColWidth="10" defaultColWidth="11.44140625" defaultRowHeight="13.2" x14ac:dyDescent="0.25"/>
  <cols>
    <col min="1" max="2" width="3.77734375" style="1304" customWidth="1"/>
    <col min="3" max="10" width="4.77734375" style="1304" customWidth="1"/>
    <col min="11" max="11" width="5" style="1304" customWidth="1"/>
    <col min="12" max="19" width="4.77734375" style="1304" customWidth="1"/>
    <col min="20" max="16384" width="11.44140625" style="656"/>
  </cols>
  <sheetData>
    <row r="1" spans="1:21" ht="14.25" customHeight="1" x14ac:dyDescent="0.25">
      <c r="A1" s="1452" t="s">
        <v>51</v>
      </c>
      <c r="B1" s="1453"/>
      <c r="C1" s="1453"/>
      <c r="D1" s="1454"/>
      <c r="E1" s="1455" t="s">
        <v>385</v>
      </c>
      <c r="F1" s="1456"/>
      <c r="G1" s="1456"/>
      <c r="H1" s="1456"/>
      <c r="I1" s="1456"/>
      <c r="J1" s="1456"/>
      <c r="K1" s="1456"/>
      <c r="L1" s="1456"/>
      <c r="M1" s="1456"/>
      <c r="N1" s="1456"/>
      <c r="O1" s="1456"/>
      <c r="P1" s="1456"/>
      <c r="Q1" s="1456"/>
      <c r="R1" s="1456"/>
      <c r="S1" s="1457"/>
    </row>
    <row r="2" spans="1:21" ht="14.25" customHeight="1" x14ac:dyDescent="0.25">
      <c r="A2" s="1461" t="s">
        <v>384</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t="s">
        <v>386</v>
      </c>
      <c r="F3" s="1468"/>
      <c r="G3" s="1468"/>
      <c r="H3" s="1468"/>
      <c r="I3" s="1468"/>
      <c r="J3" s="1468"/>
      <c r="K3" s="1468"/>
      <c r="L3" s="1468"/>
      <c r="M3" s="1468"/>
      <c r="N3" s="1468"/>
      <c r="O3" s="1468"/>
      <c r="P3" s="1468"/>
      <c r="Q3" s="1468"/>
      <c r="R3" s="1468"/>
      <c r="S3" s="1469"/>
    </row>
    <row r="4" spans="1:21" x14ac:dyDescent="0.25">
      <c r="A4" s="1437" t="s">
        <v>53</v>
      </c>
      <c r="B4" s="1438"/>
      <c r="C4" s="1438"/>
      <c r="D4" s="1438"/>
      <c r="E4" s="1297"/>
      <c r="F4" s="660"/>
      <c r="G4" s="660"/>
      <c r="H4" s="660"/>
      <c r="I4" s="660"/>
      <c r="J4" s="660"/>
      <c r="K4" s="660"/>
      <c r="L4" s="660"/>
      <c r="M4" s="660"/>
      <c r="N4" s="660"/>
      <c r="O4" s="660"/>
      <c r="P4" s="660"/>
      <c r="Q4" s="660"/>
      <c r="R4" s="660"/>
      <c r="S4" s="661"/>
    </row>
    <row r="5" spans="1:21" x14ac:dyDescent="0.25">
      <c r="A5" s="1470" t="s">
        <v>1252</v>
      </c>
      <c r="B5" s="1471"/>
      <c r="C5" s="1471"/>
      <c r="D5" s="1471"/>
      <c r="E5" s="1471"/>
      <c r="F5" s="1471"/>
      <c r="G5" s="1471"/>
      <c r="H5" s="1471"/>
      <c r="I5" s="1471"/>
      <c r="J5" s="1471"/>
      <c r="K5" s="1471"/>
      <c r="L5" s="1471"/>
      <c r="M5" s="1471"/>
      <c r="N5" s="1471"/>
      <c r="O5" s="1471"/>
      <c r="P5" s="1471"/>
      <c r="Q5" s="1471"/>
      <c r="R5" s="1471"/>
      <c r="S5" s="1472"/>
    </row>
    <row r="6" spans="1:21" x14ac:dyDescent="0.25">
      <c r="A6" s="1473"/>
      <c r="B6" s="1471"/>
      <c r="C6" s="1471"/>
      <c r="D6" s="1471"/>
      <c r="E6" s="1471"/>
      <c r="F6" s="1471"/>
      <c r="G6" s="1471"/>
      <c r="H6" s="1471"/>
      <c r="I6" s="1471"/>
      <c r="J6" s="1471"/>
      <c r="K6" s="1471"/>
      <c r="L6" s="1471"/>
      <c r="M6" s="1471"/>
      <c r="N6" s="1471"/>
      <c r="O6" s="1471"/>
      <c r="P6" s="1471"/>
      <c r="Q6" s="1471"/>
      <c r="R6" s="1471"/>
      <c r="S6" s="1472"/>
    </row>
    <row r="7" spans="1:21" x14ac:dyDescent="0.25">
      <c r="A7" s="1473"/>
      <c r="B7" s="1471"/>
      <c r="C7" s="1471"/>
      <c r="D7" s="1471"/>
      <c r="E7" s="1471"/>
      <c r="F7" s="1471"/>
      <c r="G7" s="1471"/>
      <c r="H7" s="1471"/>
      <c r="I7" s="1471"/>
      <c r="J7" s="1471"/>
      <c r="K7" s="1471"/>
      <c r="L7" s="1471"/>
      <c r="M7" s="1471"/>
      <c r="N7" s="1471"/>
      <c r="O7" s="1471"/>
      <c r="P7" s="1471"/>
      <c r="Q7" s="1471"/>
      <c r="R7" s="1471"/>
      <c r="S7" s="1472"/>
      <c r="U7" s="671"/>
    </row>
    <row r="8" spans="1:21" x14ac:dyDescent="0.25">
      <c r="A8" s="1473"/>
      <c r="B8" s="1471"/>
      <c r="C8" s="1471"/>
      <c r="D8" s="1471"/>
      <c r="E8" s="1471"/>
      <c r="F8" s="1471"/>
      <c r="G8" s="1471"/>
      <c r="H8" s="1471"/>
      <c r="I8" s="1471"/>
      <c r="J8" s="1471"/>
      <c r="K8" s="1471"/>
      <c r="L8" s="1471"/>
      <c r="M8" s="1471"/>
      <c r="N8" s="1471"/>
      <c r="O8" s="1471"/>
      <c r="P8" s="1471"/>
      <c r="Q8" s="1471"/>
      <c r="R8" s="1471"/>
      <c r="S8" s="1472"/>
      <c r="U8" s="671"/>
    </row>
    <row r="9" spans="1:21" x14ac:dyDescent="0.25">
      <c r="A9" s="1473"/>
      <c r="B9" s="1471"/>
      <c r="C9" s="1471"/>
      <c r="D9" s="1471"/>
      <c r="E9" s="1471"/>
      <c r="F9" s="1471"/>
      <c r="G9" s="1471"/>
      <c r="H9" s="1471"/>
      <c r="I9" s="1471"/>
      <c r="J9" s="1471"/>
      <c r="K9" s="1471"/>
      <c r="L9" s="1471"/>
      <c r="M9" s="1471"/>
      <c r="N9" s="1471"/>
      <c r="O9" s="1471"/>
      <c r="P9" s="1471"/>
      <c r="Q9" s="1471"/>
      <c r="R9" s="1471"/>
      <c r="S9" s="1472"/>
    </row>
    <row r="10" spans="1:21" x14ac:dyDescent="0.25">
      <c r="A10" s="1473"/>
      <c r="B10" s="1471"/>
      <c r="C10" s="1471"/>
      <c r="D10" s="1471"/>
      <c r="E10" s="1471"/>
      <c r="F10" s="1471"/>
      <c r="G10" s="1471"/>
      <c r="H10" s="1471"/>
      <c r="I10" s="1471"/>
      <c r="J10" s="1471"/>
      <c r="K10" s="1471"/>
      <c r="L10" s="1471"/>
      <c r="M10" s="1471"/>
      <c r="N10" s="1471"/>
      <c r="O10" s="1471"/>
      <c r="P10" s="1471"/>
      <c r="Q10" s="1471"/>
      <c r="R10" s="1471"/>
      <c r="S10" s="1472"/>
    </row>
    <row r="11" spans="1:21" x14ac:dyDescent="0.25">
      <c r="A11" s="1473"/>
      <c r="B11" s="1471"/>
      <c r="C11" s="1471"/>
      <c r="D11" s="1471"/>
      <c r="E11" s="1471"/>
      <c r="F11" s="1471"/>
      <c r="G11" s="1471"/>
      <c r="H11" s="1471"/>
      <c r="I11" s="1471"/>
      <c r="J11" s="1471"/>
      <c r="K11" s="1471"/>
      <c r="L11" s="1471"/>
      <c r="M11" s="1471"/>
      <c r="N11" s="1471"/>
      <c r="O11" s="1471"/>
      <c r="P11" s="1471"/>
      <c r="Q11" s="1471"/>
      <c r="R11" s="1471"/>
      <c r="S11" s="1472"/>
    </row>
    <row r="12" spans="1:21" x14ac:dyDescent="0.25">
      <c r="A12" s="1474"/>
      <c r="B12" s="1475"/>
      <c r="C12" s="1475"/>
      <c r="D12" s="1475"/>
      <c r="E12" s="1475"/>
      <c r="F12" s="1475"/>
      <c r="G12" s="1475"/>
      <c r="H12" s="1475"/>
      <c r="I12" s="1475"/>
      <c r="J12" s="1475"/>
      <c r="K12" s="1475"/>
      <c r="L12" s="1475"/>
      <c r="M12" s="1475"/>
      <c r="N12" s="1475"/>
      <c r="O12" s="1475"/>
      <c r="P12" s="1475"/>
      <c r="Q12" s="1475"/>
      <c r="R12" s="1475"/>
      <c r="S12" s="1476"/>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77" t="s">
        <v>1003</v>
      </c>
      <c r="B14" s="1478"/>
      <c r="C14" s="1478"/>
      <c r="D14" s="1478"/>
      <c r="E14" s="1478"/>
      <c r="F14" s="1478"/>
      <c r="G14" s="1478"/>
      <c r="H14" s="1478"/>
      <c r="I14" s="1478"/>
      <c r="J14" s="1478"/>
      <c r="K14" s="1478"/>
      <c r="L14" s="1478"/>
      <c r="M14" s="1478"/>
      <c r="N14" s="1478"/>
      <c r="O14" s="1478"/>
      <c r="P14" s="1478"/>
      <c r="Q14" s="1478"/>
      <c r="R14" s="1478"/>
      <c r="S14" s="1479"/>
    </row>
    <row r="15" spans="1:21" x14ac:dyDescent="0.25">
      <c r="A15" s="1477"/>
      <c r="B15" s="1478"/>
      <c r="C15" s="1478"/>
      <c r="D15" s="1478"/>
      <c r="E15" s="1478"/>
      <c r="F15" s="1478"/>
      <c r="G15" s="1478"/>
      <c r="H15" s="1478"/>
      <c r="I15" s="1478"/>
      <c r="J15" s="1478"/>
      <c r="K15" s="1478"/>
      <c r="L15" s="1478"/>
      <c r="M15" s="1478"/>
      <c r="N15" s="1478"/>
      <c r="O15" s="1478"/>
      <c r="P15" s="1478"/>
      <c r="Q15" s="1478"/>
      <c r="R15" s="1478"/>
      <c r="S15" s="1479"/>
    </row>
    <row r="16" spans="1:21" x14ac:dyDescent="0.25">
      <c r="A16" s="1480"/>
      <c r="B16" s="1481"/>
      <c r="C16" s="1481"/>
      <c r="D16" s="1481"/>
      <c r="E16" s="1481"/>
      <c r="F16" s="1481"/>
      <c r="G16" s="1481"/>
      <c r="H16" s="1481"/>
      <c r="I16" s="1481"/>
      <c r="J16" s="1481"/>
      <c r="K16" s="1481"/>
      <c r="L16" s="1481"/>
      <c r="M16" s="1481"/>
      <c r="N16" s="1481"/>
      <c r="O16" s="1481"/>
      <c r="P16" s="1481"/>
      <c r="Q16" s="1481"/>
      <c r="R16" s="1481"/>
      <c r="S16" s="1482"/>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77" t="s">
        <v>1253</v>
      </c>
      <c r="B18" s="1478"/>
      <c r="C18" s="1478"/>
      <c r="D18" s="1478"/>
      <c r="E18" s="1478"/>
      <c r="F18" s="1478"/>
      <c r="G18" s="1478"/>
      <c r="H18" s="1478"/>
      <c r="I18" s="1478"/>
      <c r="J18" s="1478"/>
      <c r="K18" s="1478"/>
      <c r="L18" s="1478"/>
      <c r="M18" s="1478"/>
      <c r="N18" s="1478"/>
      <c r="O18" s="1478"/>
      <c r="P18" s="1478"/>
      <c r="Q18" s="1478"/>
      <c r="R18" s="1478"/>
      <c r="S18" s="1479"/>
    </row>
    <row r="19" spans="1:19" x14ac:dyDescent="0.25">
      <c r="A19" s="1477"/>
      <c r="B19" s="1478"/>
      <c r="C19" s="1478"/>
      <c r="D19" s="1478"/>
      <c r="E19" s="1478"/>
      <c r="F19" s="1478"/>
      <c r="G19" s="1478"/>
      <c r="H19" s="1478"/>
      <c r="I19" s="1478"/>
      <c r="J19" s="1478"/>
      <c r="K19" s="1478"/>
      <c r="L19" s="1478"/>
      <c r="M19" s="1478"/>
      <c r="N19" s="1478"/>
      <c r="O19" s="1478"/>
      <c r="P19" s="1478"/>
      <c r="Q19" s="1478"/>
      <c r="R19" s="1478"/>
      <c r="S19" s="1479"/>
    </row>
    <row r="20" spans="1:19" x14ac:dyDescent="0.25">
      <c r="A20" s="1477"/>
      <c r="B20" s="1478"/>
      <c r="C20" s="1478"/>
      <c r="D20" s="1478"/>
      <c r="E20" s="1478"/>
      <c r="F20" s="1478"/>
      <c r="G20" s="1478"/>
      <c r="H20" s="1478"/>
      <c r="I20" s="1478"/>
      <c r="J20" s="1478"/>
      <c r="K20" s="1478"/>
      <c r="L20" s="1478"/>
      <c r="M20" s="1478"/>
      <c r="N20" s="1478"/>
      <c r="O20" s="1478"/>
      <c r="P20" s="1478"/>
      <c r="Q20" s="1478"/>
      <c r="R20" s="1478"/>
      <c r="S20" s="1479"/>
    </row>
    <row r="21" spans="1:19" x14ac:dyDescent="0.25">
      <c r="A21" s="1477"/>
      <c r="B21" s="1478"/>
      <c r="C21" s="1478"/>
      <c r="D21" s="1478"/>
      <c r="E21" s="1478"/>
      <c r="F21" s="1478"/>
      <c r="G21" s="1478"/>
      <c r="H21" s="1478"/>
      <c r="I21" s="1478"/>
      <c r="J21" s="1478"/>
      <c r="K21" s="1478"/>
      <c r="L21" s="1478"/>
      <c r="M21" s="1478"/>
      <c r="N21" s="1478"/>
      <c r="O21" s="1478"/>
      <c r="P21" s="1478"/>
      <c r="Q21" s="1478"/>
      <c r="R21" s="1478"/>
      <c r="S21" s="1479"/>
    </row>
    <row r="22" spans="1:19" x14ac:dyDescent="0.25">
      <c r="A22" s="1477"/>
      <c r="B22" s="1478"/>
      <c r="C22" s="1478"/>
      <c r="D22" s="1478"/>
      <c r="E22" s="1478"/>
      <c r="F22" s="1478"/>
      <c r="G22" s="1478"/>
      <c r="H22" s="1478"/>
      <c r="I22" s="1478"/>
      <c r="J22" s="1478"/>
      <c r="K22" s="1478"/>
      <c r="L22" s="1478"/>
      <c r="M22" s="1478"/>
      <c r="N22" s="1478"/>
      <c r="O22" s="1478"/>
      <c r="P22" s="1478"/>
      <c r="Q22" s="1478"/>
      <c r="R22" s="1478"/>
      <c r="S22" s="1479"/>
    </row>
    <row r="23" spans="1:19" x14ac:dyDescent="0.25">
      <c r="A23" s="1477"/>
      <c r="B23" s="1478"/>
      <c r="C23" s="1478"/>
      <c r="D23" s="1478"/>
      <c r="E23" s="1478"/>
      <c r="F23" s="1478"/>
      <c r="G23" s="1478"/>
      <c r="H23" s="1478"/>
      <c r="I23" s="1478"/>
      <c r="J23" s="1478"/>
      <c r="K23" s="1478"/>
      <c r="L23" s="1478"/>
      <c r="M23" s="1478"/>
      <c r="N23" s="1478"/>
      <c r="O23" s="1478"/>
      <c r="P23" s="1478"/>
      <c r="Q23" s="1478"/>
      <c r="R23" s="1478"/>
      <c r="S23" s="1479"/>
    </row>
    <row r="24" spans="1:19" x14ac:dyDescent="0.25">
      <c r="A24" s="1477"/>
      <c r="B24" s="1478"/>
      <c r="C24" s="1478"/>
      <c r="D24" s="1478"/>
      <c r="E24" s="1478"/>
      <c r="F24" s="1478"/>
      <c r="G24" s="1478"/>
      <c r="H24" s="1478"/>
      <c r="I24" s="1478"/>
      <c r="J24" s="1478"/>
      <c r="K24" s="1478"/>
      <c r="L24" s="1478"/>
      <c r="M24" s="1478"/>
      <c r="N24" s="1478"/>
      <c r="O24" s="1478"/>
      <c r="P24" s="1478"/>
      <c r="Q24" s="1478"/>
      <c r="R24" s="1478"/>
      <c r="S24" s="1479"/>
    </row>
    <row r="25" spans="1:19" x14ac:dyDescent="0.25">
      <c r="A25" s="1477"/>
      <c r="B25" s="1478"/>
      <c r="C25" s="1478"/>
      <c r="D25" s="1478"/>
      <c r="E25" s="1478"/>
      <c r="F25" s="1478"/>
      <c r="G25" s="1478"/>
      <c r="H25" s="1478"/>
      <c r="I25" s="1478"/>
      <c r="J25" s="1478"/>
      <c r="K25" s="1478"/>
      <c r="L25" s="1478"/>
      <c r="M25" s="1478"/>
      <c r="N25" s="1478"/>
      <c r="O25" s="1478"/>
      <c r="P25" s="1478"/>
      <c r="Q25" s="1478"/>
      <c r="R25" s="1478"/>
      <c r="S25" s="1479"/>
    </row>
    <row r="26" spans="1:19" x14ac:dyDescent="0.25">
      <c r="A26" s="1477"/>
      <c r="B26" s="1478"/>
      <c r="C26" s="1478"/>
      <c r="D26" s="1478"/>
      <c r="E26" s="1478"/>
      <c r="F26" s="1478"/>
      <c r="G26" s="1478"/>
      <c r="H26" s="1478"/>
      <c r="I26" s="1478"/>
      <c r="J26" s="1478"/>
      <c r="K26" s="1478"/>
      <c r="L26" s="1478"/>
      <c r="M26" s="1478"/>
      <c r="N26" s="1478"/>
      <c r="O26" s="1478"/>
      <c r="P26" s="1478"/>
      <c r="Q26" s="1478"/>
      <c r="R26" s="1478"/>
      <c r="S26" s="1479"/>
    </row>
    <row r="27" spans="1:19" x14ac:dyDescent="0.25">
      <c r="A27" s="1477"/>
      <c r="B27" s="1478"/>
      <c r="C27" s="1478"/>
      <c r="D27" s="1478"/>
      <c r="E27" s="1478"/>
      <c r="F27" s="1478"/>
      <c r="G27" s="1478"/>
      <c r="H27" s="1478"/>
      <c r="I27" s="1478"/>
      <c r="J27" s="1478"/>
      <c r="K27" s="1478"/>
      <c r="L27" s="1478"/>
      <c r="M27" s="1478"/>
      <c r="N27" s="1478"/>
      <c r="O27" s="1478"/>
      <c r="P27" s="1478"/>
      <c r="Q27" s="1478"/>
      <c r="R27" s="1478"/>
      <c r="S27" s="1479"/>
    </row>
    <row r="28" spans="1:19" x14ac:dyDescent="0.25">
      <c r="A28" s="1477"/>
      <c r="B28" s="1478"/>
      <c r="C28" s="1478"/>
      <c r="D28" s="1478"/>
      <c r="E28" s="1478"/>
      <c r="F28" s="1478"/>
      <c r="G28" s="1478"/>
      <c r="H28" s="1478"/>
      <c r="I28" s="1478"/>
      <c r="J28" s="1478"/>
      <c r="K28" s="1478"/>
      <c r="L28" s="1478"/>
      <c r="M28" s="1478"/>
      <c r="N28" s="1478"/>
      <c r="O28" s="1478"/>
      <c r="P28" s="1478"/>
      <c r="Q28" s="1478"/>
      <c r="R28" s="1478"/>
      <c r="S28" s="1479"/>
    </row>
    <row r="29" spans="1:19" x14ac:dyDescent="0.25">
      <c r="A29" s="1477"/>
      <c r="B29" s="1478"/>
      <c r="C29" s="1478"/>
      <c r="D29" s="1478"/>
      <c r="E29" s="1478"/>
      <c r="F29" s="1478"/>
      <c r="G29" s="1478"/>
      <c r="H29" s="1478"/>
      <c r="I29" s="1478"/>
      <c r="J29" s="1478"/>
      <c r="K29" s="1478"/>
      <c r="L29" s="1478"/>
      <c r="M29" s="1478"/>
      <c r="N29" s="1478"/>
      <c r="O29" s="1478"/>
      <c r="P29" s="1478"/>
      <c r="Q29" s="1478"/>
      <c r="R29" s="1478"/>
      <c r="S29" s="1479"/>
    </row>
    <row r="30" spans="1:19" x14ac:dyDescent="0.25">
      <c r="A30" s="1477"/>
      <c r="B30" s="1478"/>
      <c r="C30" s="1478"/>
      <c r="D30" s="1478"/>
      <c r="E30" s="1478"/>
      <c r="F30" s="1478"/>
      <c r="G30" s="1478"/>
      <c r="H30" s="1478"/>
      <c r="I30" s="1478"/>
      <c r="J30" s="1478"/>
      <c r="K30" s="1478"/>
      <c r="L30" s="1478"/>
      <c r="M30" s="1478"/>
      <c r="N30" s="1478"/>
      <c r="O30" s="1478"/>
      <c r="P30" s="1478"/>
      <c r="Q30" s="1478"/>
      <c r="R30" s="1478"/>
      <c r="S30" s="1479"/>
    </row>
    <row r="31" spans="1:19" x14ac:dyDescent="0.25">
      <c r="A31" s="1477"/>
      <c r="B31" s="1478"/>
      <c r="C31" s="1478"/>
      <c r="D31" s="1478"/>
      <c r="E31" s="1478"/>
      <c r="F31" s="1478"/>
      <c r="G31" s="1478"/>
      <c r="H31" s="1478"/>
      <c r="I31" s="1478"/>
      <c r="J31" s="1478"/>
      <c r="K31" s="1478"/>
      <c r="L31" s="1478"/>
      <c r="M31" s="1478"/>
      <c r="N31" s="1478"/>
      <c r="O31" s="1478"/>
      <c r="P31" s="1478"/>
      <c r="Q31" s="1478"/>
      <c r="R31" s="1478"/>
      <c r="S31" s="1479"/>
    </row>
    <row r="32" spans="1:19" x14ac:dyDescent="0.25">
      <c r="A32" s="1477"/>
      <c r="B32" s="1478"/>
      <c r="C32" s="1478"/>
      <c r="D32" s="1478"/>
      <c r="E32" s="1478"/>
      <c r="F32" s="1478"/>
      <c r="G32" s="1478"/>
      <c r="H32" s="1478"/>
      <c r="I32" s="1478"/>
      <c r="J32" s="1478"/>
      <c r="K32" s="1478"/>
      <c r="L32" s="1478"/>
      <c r="M32" s="1478"/>
      <c r="N32" s="1478"/>
      <c r="O32" s="1478"/>
      <c r="P32" s="1478"/>
      <c r="Q32" s="1478"/>
      <c r="R32" s="1478"/>
      <c r="S32" s="1479"/>
    </row>
    <row r="33" spans="1:19" x14ac:dyDescent="0.25">
      <c r="A33" s="1477"/>
      <c r="B33" s="1478"/>
      <c r="C33" s="1478"/>
      <c r="D33" s="1478"/>
      <c r="E33" s="1478"/>
      <c r="F33" s="1478"/>
      <c r="G33" s="1478"/>
      <c r="H33" s="1478"/>
      <c r="I33" s="1478"/>
      <c r="J33" s="1478"/>
      <c r="K33" s="1478"/>
      <c r="L33" s="1478"/>
      <c r="M33" s="1478"/>
      <c r="N33" s="1478"/>
      <c r="O33" s="1478"/>
      <c r="P33" s="1478"/>
      <c r="Q33" s="1478"/>
      <c r="R33" s="1478"/>
      <c r="S33" s="1479"/>
    </row>
    <row r="34" spans="1:19" x14ac:dyDescent="0.25">
      <c r="A34" s="1477"/>
      <c r="B34" s="1478"/>
      <c r="C34" s="1478"/>
      <c r="D34" s="1478"/>
      <c r="E34" s="1478"/>
      <c r="F34" s="1478"/>
      <c r="G34" s="1478"/>
      <c r="H34" s="1478"/>
      <c r="I34" s="1478"/>
      <c r="J34" s="1478"/>
      <c r="K34" s="1478"/>
      <c r="L34" s="1478"/>
      <c r="M34" s="1478"/>
      <c r="N34" s="1478"/>
      <c r="O34" s="1478"/>
      <c r="P34" s="1478"/>
      <c r="Q34" s="1478"/>
      <c r="R34" s="1478"/>
      <c r="S34" s="1479"/>
    </row>
    <row r="35" spans="1:19" x14ac:dyDescent="0.25">
      <c r="A35" s="1477"/>
      <c r="B35" s="1478"/>
      <c r="C35" s="1478"/>
      <c r="D35" s="1478"/>
      <c r="E35" s="1478"/>
      <c r="F35" s="1478"/>
      <c r="G35" s="1478"/>
      <c r="H35" s="1478"/>
      <c r="I35" s="1478"/>
      <c r="J35" s="1478"/>
      <c r="K35" s="1478"/>
      <c r="L35" s="1478"/>
      <c r="M35" s="1478"/>
      <c r="N35" s="1478"/>
      <c r="O35" s="1478"/>
      <c r="P35" s="1478"/>
      <c r="Q35" s="1478"/>
      <c r="R35" s="1478"/>
      <c r="S35" s="1479"/>
    </row>
    <row r="36" spans="1:19" x14ac:dyDescent="0.25">
      <c r="A36" s="1480"/>
      <c r="B36" s="1481"/>
      <c r="C36" s="1481"/>
      <c r="D36" s="1481"/>
      <c r="E36" s="1481"/>
      <c r="F36" s="1481"/>
      <c r="G36" s="1481"/>
      <c r="H36" s="1481"/>
      <c r="I36" s="1481"/>
      <c r="J36" s="1481"/>
      <c r="K36" s="1481"/>
      <c r="L36" s="1481"/>
      <c r="M36" s="1481"/>
      <c r="N36" s="1481"/>
      <c r="O36" s="1481"/>
      <c r="P36" s="1481"/>
      <c r="Q36" s="1481"/>
      <c r="R36" s="1481"/>
      <c r="S36" s="1482"/>
    </row>
    <row r="37" spans="1:19" x14ac:dyDescent="0.25">
      <c r="A37" s="1437" t="s">
        <v>60</v>
      </c>
      <c r="B37" s="1438"/>
      <c r="C37" s="1438"/>
      <c r="D37" s="1438"/>
      <c r="E37" s="665"/>
      <c r="F37" s="665"/>
      <c r="G37" s="665"/>
      <c r="H37" s="665"/>
      <c r="I37" s="665"/>
      <c r="J37" s="665"/>
      <c r="K37" s="666"/>
      <c r="L37" s="665"/>
      <c r="M37" s="665"/>
      <c r="N37" s="665"/>
      <c r="O37" s="665"/>
      <c r="P37" s="665"/>
      <c r="Q37" s="665"/>
      <c r="R37" s="665"/>
      <c r="S37" s="669"/>
    </row>
    <row r="38" spans="1:19" x14ac:dyDescent="0.25">
      <c r="A38" s="1477" t="s">
        <v>1254</v>
      </c>
      <c r="B38" s="1483"/>
      <c r="C38" s="1483"/>
      <c r="D38" s="1483"/>
      <c r="E38" s="1483"/>
      <c r="F38" s="1483"/>
      <c r="G38" s="1483"/>
      <c r="H38" s="1483"/>
      <c r="I38" s="1483"/>
      <c r="J38" s="1483"/>
      <c r="K38" s="1483"/>
      <c r="L38" s="1483"/>
      <c r="M38" s="1483"/>
      <c r="N38" s="1483"/>
      <c r="O38" s="1483"/>
      <c r="P38" s="1483"/>
      <c r="Q38" s="1483"/>
      <c r="R38" s="1483"/>
      <c r="S38" s="1484"/>
    </row>
    <row r="39" spans="1:19" x14ac:dyDescent="0.25">
      <c r="A39" s="1485"/>
      <c r="B39" s="1483"/>
      <c r="C39" s="1483"/>
      <c r="D39" s="1483"/>
      <c r="E39" s="1483"/>
      <c r="F39" s="1483"/>
      <c r="G39" s="1483"/>
      <c r="H39" s="1483"/>
      <c r="I39" s="1483"/>
      <c r="J39" s="1483"/>
      <c r="K39" s="1483"/>
      <c r="L39" s="1483"/>
      <c r="M39" s="1483"/>
      <c r="N39" s="1483"/>
      <c r="O39" s="1483"/>
      <c r="P39" s="1483"/>
      <c r="Q39" s="1483"/>
      <c r="R39" s="1483"/>
      <c r="S39" s="1484"/>
    </row>
    <row r="40" spans="1:19" x14ac:dyDescent="0.25">
      <c r="A40" s="1485"/>
      <c r="B40" s="1483"/>
      <c r="C40" s="1483"/>
      <c r="D40" s="1483"/>
      <c r="E40" s="1483"/>
      <c r="F40" s="1483"/>
      <c r="G40" s="1483"/>
      <c r="H40" s="1483"/>
      <c r="I40" s="1483"/>
      <c r="J40" s="1483"/>
      <c r="K40" s="1483"/>
      <c r="L40" s="1483"/>
      <c r="M40" s="1483"/>
      <c r="N40" s="1483"/>
      <c r="O40" s="1483"/>
      <c r="P40" s="1483"/>
      <c r="Q40" s="1483"/>
      <c r="R40" s="1483"/>
      <c r="S40" s="1484"/>
    </row>
    <row r="41" spans="1:19" x14ac:dyDescent="0.25">
      <c r="A41" s="664"/>
      <c r="B41" s="654"/>
      <c r="C41" s="654"/>
      <c r="D41" s="654"/>
      <c r="E41" s="654"/>
      <c r="F41" s="654"/>
      <c r="G41" s="654"/>
      <c r="H41" s="654"/>
      <c r="I41" s="654"/>
      <c r="J41" s="654"/>
      <c r="K41" s="1298"/>
      <c r="L41" s="654"/>
      <c r="M41" s="654"/>
      <c r="N41" s="654"/>
      <c r="O41" s="654"/>
      <c r="P41" s="654"/>
      <c r="Q41" s="654"/>
      <c r="R41" s="654"/>
      <c r="S41" s="663"/>
    </row>
    <row r="42" spans="1:19" x14ac:dyDescent="0.25">
      <c r="A42" s="664"/>
      <c r="B42" s="654"/>
      <c r="C42" s="654"/>
      <c r="D42" s="654"/>
      <c r="E42" s="654"/>
      <c r="F42" s="654"/>
      <c r="G42" s="654"/>
      <c r="H42" s="654"/>
      <c r="I42" s="654"/>
      <c r="J42" s="654"/>
      <c r="K42" s="654"/>
      <c r="L42" s="654"/>
      <c r="M42" s="654"/>
      <c r="N42" s="654"/>
      <c r="O42" s="654"/>
      <c r="P42" s="654"/>
      <c r="Q42" s="654"/>
      <c r="R42" s="654"/>
      <c r="S42" s="663"/>
    </row>
    <row r="43" spans="1:19" x14ac:dyDescent="0.25">
      <c r="A43" s="664"/>
      <c r="B43" s="654"/>
      <c r="C43" s="654"/>
      <c r="D43" s="654"/>
      <c r="E43" s="654"/>
      <c r="F43" s="654"/>
      <c r="G43" s="915" t="s">
        <v>1004</v>
      </c>
      <c r="H43" s="654"/>
      <c r="I43" s="654"/>
      <c r="J43" s="660"/>
      <c r="K43" s="654"/>
      <c r="L43" s="916" t="s">
        <v>61</v>
      </c>
      <c r="M43" s="654"/>
      <c r="N43" s="654"/>
      <c r="O43" s="654"/>
      <c r="P43" s="654"/>
      <c r="Q43" s="654"/>
      <c r="R43" s="654"/>
      <c r="S43" s="663"/>
    </row>
    <row r="44" spans="1:19" x14ac:dyDescent="0.25">
      <c r="A44" s="664"/>
      <c r="B44" s="654"/>
      <c r="C44" s="654"/>
      <c r="D44" s="654"/>
      <c r="E44" s="654"/>
      <c r="F44" s="1486">
        <f>Grunndata!$K$56</f>
        <v>718754.16162922885</v>
      </c>
      <c r="G44" s="1487"/>
      <c r="H44" s="1488"/>
      <c r="I44" s="1003" t="s">
        <v>1255</v>
      </c>
      <c r="J44" s="1303"/>
      <c r="K44" s="1303">
        <v>0.03</v>
      </c>
      <c r="L44" s="1489">
        <f>F44*K44</f>
        <v>21562.624848876865</v>
      </c>
      <c r="M44" s="1490"/>
      <c r="N44" s="884" t="s">
        <v>62</v>
      </c>
      <c r="O44" s="654"/>
      <c r="P44" s="654"/>
      <c r="Q44" s="654"/>
      <c r="R44" s="654"/>
      <c r="S44" s="663"/>
    </row>
    <row r="45" spans="1:19" x14ac:dyDescent="0.25">
      <c r="A45" s="578"/>
      <c r="B45" s="574"/>
      <c r="C45" s="574"/>
      <c r="D45" s="574"/>
      <c r="E45" s="574"/>
      <c r="F45" s="574"/>
      <c r="G45" s="574"/>
      <c r="H45" s="574"/>
      <c r="I45" s="574"/>
      <c r="J45" s="574"/>
      <c r="K45" s="574"/>
      <c r="L45" s="574"/>
      <c r="M45" s="574"/>
      <c r="N45" s="574"/>
      <c r="O45" s="574"/>
      <c r="P45" s="574"/>
      <c r="Q45" s="574"/>
      <c r="R45" s="574"/>
      <c r="S45" s="577"/>
    </row>
    <row r="46" spans="1:19" x14ac:dyDescent="0.25">
      <c r="A46" s="1437" t="s">
        <v>352</v>
      </c>
      <c r="B46" s="1438"/>
      <c r="C46" s="1438"/>
      <c r="D46" s="1438"/>
      <c r="E46" s="665"/>
      <c r="F46" s="665"/>
      <c r="G46" s="665"/>
      <c r="H46" s="665"/>
      <c r="I46" s="665"/>
      <c r="J46" s="665"/>
      <c r="K46" s="666"/>
      <c r="L46" s="665"/>
      <c r="M46" s="665"/>
      <c r="N46" s="665"/>
      <c r="O46" s="665"/>
      <c r="P46" s="665"/>
      <c r="Q46" s="665"/>
      <c r="R46" s="665"/>
      <c r="S46" s="669"/>
    </row>
    <row r="47" spans="1:19" x14ac:dyDescent="0.25">
      <c r="A47" s="664"/>
      <c r="B47" s="1303"/>
      <c r="C47" s="1303"/>
      <c r="D47" s="1303"/>
      <c r="E47" s="1303"/>
      <c r="F47" s="1303"/>
      <c r="G47" s="1303"/>
      <c r="H47" s="1303"/>
      <c r="I47" s="1303"/>
      <c r="J47" s="1303"/>
      <c r="K47" s="1298"/>
      <c r="L47" s="1303"/>
      <c r="M47" s="1303"/>
      <c r="N47" s="1303"/>
      <c r="O47" s="1303"/>
      <c r="P47" s="918" t="s">
        <v>347</v>
      </c>
      <c r="Q47" s="1303"/>
      <c r="R47" s="1303"/>
      <c r="S47" s="663"/>
    </row>
    <row r="48" spans="1:19" x14ac:dyDescent="0.25">
      <c r="A48" s="664"/>
      <c r="B48" s="1303"/>
      <c r="C48" s="1303"/>
      <c r="D48" s="1303"/>
      <c r="E48" s="1303"/>
      <c r="F48" s="874"/>
      <c r="G48" s="1303"/>
      <c r="H48" s="1303"/>
      <c r="I48" s="1303"/>
      <c r="J48" s="1303"/>
      <c r="K48" s="1298"/>
      <c r="L48" s="1303"/>
      <c r="M48" s="1303"/>
      <c r="N48" s="1303"/>
      <c r="O48" s="1303"/>
      <c r="P48" s="892"/>
      <c r="Q48" s="895"/>
      <c r="R48" s="1303"/>
      <c r="S48" s="663"/>
    </row>
    <row r="49" spans="1:19" x14ac:dyDescent="0.25">
      <c r="A49" s="664"/>
      <c r="B49" s="1303"/>
      <c r="C49" s="1303"/>
      <c r="D49" s="1303"/>
      <c r="E49" s="1303"/>
      <c r="F49" s="874" t="s">
        <v>1005</v>
      </c>
      <c r="G49" s="1303"/>
      <c r="H49" s="1303"/>
      <c r="I49" s="1303"/>
      <c r="J49" s="1303"/>
      <c r="K49" s="1298"/>
      <c r="L49" s="1303"/>
      <c r="M49" s="1303"/>
      <c r="N49" s="1303"/>
      <c r="O49" s="1303"/>
      <c r="P49" s="892">
        <v>5000</v>
      </c>
      <c r="Q49" s="895" t="s">
        <v>1256</v>
      </c>
      <c r="R49" s="1303"/>
      <c r="S49" s="663"/>
    </row>
    <row r="50" spans="1:19" x14ac:dyDescent="0.25">
      <c r="A50" s="664"/>
      <c r="B50" s="1303"/>
      <c r="C50" s="1303"/>
      <c r="D50" s="1303"/>
      <c r="E50" s="1303"/>
      <c r="F50" s="874" t="s">
        <v>1006</v>
      </c>
      <c r="G50" s="1303"/>
      <c r="H50" s="1303"/>
      <c r="I50" s="1303"/>
      <c r="J50" s="1303"/>
      <c r="K50" s="1298"/>
      <c r="L50" s="1303"/>
      <c r="M50" s="1303"/>
      <c r="N50" s="1303"/>
      <c r="O50" s="1303"/>
      <c r="P50" s="892">
        <v>2500</v>
      </c>
      <c r="Q50" s="895" t="s">
        <v>1256</v>
      </c>
      <c r="R50" s="1303"/>
      <c r="S50" s="663"/>
    </row>
    <row r="51" spans="1:19" x14ac:dyDescent="0.25">
      <c r="A51" s="664"/>
      <c r="B51" s="1303"/>
      <c r="C51" s="1303"/>
      <c r="D51" s="1303"/>
      <c r="E51" s="1303"/>
      <c r="F51" s="1303"/>
      <c r="G51" s="1303"/>
      <c r="H51" s="1303"/>
      <c r="I51" s="1303"/>
      <c r="J51" s="1303"/>
      <c r="K51" s="1298"/>
      <c r="L51" s="1303"/>
      <c r="M51" s="1303"/>
      <c r="N51" s="1303"/>
      <c r="O51" s="1303"/>
      <c r="P51" s="892"/>
      <c r="Q51" s="895"/>
      <c r="R51" s="1303"/>
      <c r="S51" s="663"/>
    </row>
    <row r="52" spans="1:19" x14ac:dyDescent="0.25">
      <c r="A52" s="664"/>
      <c r="B52" s="457" t="s">
        <v>1007</v>
      </c>
      <c r="C52" s="1303"/>
      <c r="D52" s="1303"/>
      <c r="E52" s="1303"/>
      <c r="F52" s="874" t="s">
        <v>1008</v>
      </c>
      <c r="G52" s="1303"/>
      <c r="H52" s="1303"/>
      <c r="I52" s="1303"/>
      <c r="J52" s="1303"/>
      <c r="K52" s="1298"/>
      <c r="L52" s="1303"/>
      <c r="M52" s="1303"/>
      <c r="N52" s="1303"/>
      <c r="O52" s="1303"/>
      <c r="P52" s="892">
        <v>8000</v>
      </c>
      <c r="Q52" s="895" t="s">
        <v>85</v>
      </c>
      <c r="R52" s="1303"/>
      <c r="S52" s="663"/>
    </row>
    <row r="53" spans="1:19" x14ac:dyDescent="0.25">
      <c r="A53" s="664"/>
      <c r="B53" s="457" t="s">
        <v>1009</v>
      </c>
      <c r="C53" s="1303"/>
      <c r="D53" s="1303"/>
      <c r="E53" s="1303"/>
      <c r="F53" s="874" t="s">
        <v>1010</v>
      </c>
      <c r="G53" s="1303"/>
      <c r="H53" s="1303"/>
      <c r="I53" s="1303"/>
      <c r="J53" s="1303"/>
      <c r="K53" s="1303"/>
      <c r="L53" s="1303"/>
      <c r="M53" s="1303"/>
      <c r="N53" s="1303"/>
      <c r="O53" s="1491">
        <v>16000</v>
      </c>
      <c r="P53" s="1491"/>
      <c r="Q53" s="895" t="s">
        <v>85</v>
      </c>
      <c r="R53" s="1303"/>
      <c r="S53" s="663"/>
    </row>
    <row r="54" spans="1:19" x14ac:dyDescent="0.25">
      <c r="A54" s="664"/>
      <c r="B54" s="457" t="s">
        <v>1011</v>
      </c>
      <c r="C54" s="1303"/>
      <c r="D54" s="1303"/>
      <c r="E54" s="1303"/>
      <c r="F54" s="874" t="s">
        <v>1012</v>
      </c>
      <c r="G54" s="1303"/>
      <c r="H54" s="1303"/>
      <c r="I54" s="1303"/>
      <c r="J54" s="1303"/>
      <c r="K54" s="1303"/>
      <c r="L54" s="1303"/>
      <c r="M54" s="1303"/>
      <c r="N54" s="1303"/>
      <c r="O54" s="1303"/>
      <c r="P54" s="892">
        <v>8000</v>
      </c>
      <c r="Q54" s="895" t="s">
        <v>85</v>
      </c>
      <c r="R54" s="1303"/>
      <c r="S54" s="663"/>
    </row>
    <row r="55" spans="1:19" x14ac:dyDescent="0.25">
      <c r="A55" s="664"/>
      <c r="B55" s="1303"/>
      <c r="C55" s="1303"/>
      <c r="D55" s="1303"/>
      <c r="E55" s="1303"/>
      <c r="F55" s="1303"/>
      <c r="G55" s="1303"/>
      <c r="H55" s="1303"/>
      <c r="I55" s="1303"/>
      <c r="J55" s="1303"/>
      <c r="K55" s="1303"/>
      <c r="L55" s="1303"/>
      <c r="M55" s="1303"/>
      <c r="N55" s="1303"/>
      <c r="O55" s="956" t="s">
        <v>1257</v>
      </c>
      <c r="P55" s="1303">
        <v>6000</v>
      </c>
      <c r="Q55" s="895" t="s">
        <v>70</v>
      </c>
      <c r="R55" s="1303"/>
      <c r="S55" s="663"/>
    </row>
    <row r="56" spans="1:19" x14ac:dyDescent="0.25">
      <c r="A56" s="664"/>
      <c r="B56" s="1303"/>
      <c r="C56" s="1303"/>
      <c r="D56" s="1303"/>
      <c r="E56" s="1303"/>
      <c r="F56" s="1303"/>
      <c r="G56" s="1303"/>
      <c r="H56" s="1303"/>
      <c r="I56" s="1303"/>
      <c r="J56" s="1303"/>
      <c r="K56" s="1303"/>
      <c r="L56" s="1303"/>
      <c r="M56" s="1303"/>
      <c r="N56" s="1303"/>
      <c r="O56" s="956"/>
      <c r="P56" s="1303"/>
      <c r="Q56" s="895"/>
      <c r="R56" s="1303"/>
      <c r="S56" s="663"/>
    </row>
    <row r="57" spans="1:19" x14ac:dyDescent="0.25">
      <c r="A57" s="664"/>
      <c r="B57" s="1303"/>
      <c r="C57" s="1303"/>
      <c r="D57" s="1303"/>
      <c r="E57" s="1303"/>
      <c r="F57" s="1303"/>
      <c r="G57" s="1303"/>
      <c r="H57" s="1303"/>
      <c r="I57" s="1303"/>
      <c r="J57" s="1303"/>
      <c r="K57" s="1303"/>
      <c r="L57" s="1303"/>
      <c r="M57" s="1303"/>
      <c r="N57" s="874" t="s">
        <v>1013</v>
      </c>
      <c r="O57" s="956"/>
      <c r="P57" s="1303"/>
      <c r="Q57" s="895"/>
      <c r="R57" s="1303"/>
      <c r="S57" s="663"/>
    </row>
    <row r="58" spans="1:19" x14ac:dyDescent="0.25">
      <c r="A58" s="578"/>
      <c r="B58" s="574"/>
      <c r="C58" s="574"/>
      <c r="D58" s="574"/>
      <c r="E58" s="574"/>
      <c r="F58" s="574"/>
      <c r="G58" s="574"/>
      <c r="H58" s="574"/>
      <c r="I58" s="574"/>
      <c r="J58" s="574"/>
      <c r="K58" s="574"/>
      <c r="L58" s="574"/>
      <c r="M58" s="574"/>
      <c r="N58" s="574"/>
      <c r="O58" s="574"/>
      <c r="P58" s="574"/>
      <c r="Q58" s="574"/>
      <c r="R58" s="574"/>
      <c r="S58" s="577"/>
    </row>
    <row r="59" spans="1:19" ht="14.25" customHeight="1" x14ac:dyDescent="0.25">
      <c r="A59" s="1452" t="s">
        <v>51</v>
      </c>
      <c r="B59" s="1453"/>
      <c r="C59" s="1453"/>
      <c r="D59" s="1454"/>
      <c r="E59" s="1455" t="s">
        <v>1259</v>
      </c>
      <c r="F59" s="1456"/>
      <c r="G59" s="1456"/>
      <c r="H59" s="1456"/>
      <c r="I59" s="1456"/>
      <c r="J59" s="1456"/>
      <c r="K59" s="1456"/>
      <c r="L59" s="1456"/>
      <c r="M59" s="1456"/>
      <c r="N59" s="1456"/>
      <c r="O59" s="1456"/>
      <c r="P59" s="1456"/>
      <c r="Q59" s="1456"/>
      <c r="R59" s="1456"/>
      <c r="S59" s="1457"/>
    </row>
    <row r="60" spans="1:19" ht="14.25" customHeight="1" x14ac:dyDescent="0.25">
      <c r="A60" s="1461" t="s">
        <v>1251</v>
      </c>
      <c r="B60" s="1462"/>
      <c r="C60" s="1462"/>
      <c r="D60" s="1463"/>
      <c r="E60" s="1458"/>
      <c r="F60" s="1459"/>
      <c r="G60" s="1459"/>
      <c r="H60" s="1459"/>
      <c r="I60" s="1459"/>
      <c r="J60" s="1459"/>
      <c r="K60" s="1459"/>
      <c r="L60" s="1459"/>
      <c r="M60" s="1459"/>
      <c r="N60" s="1459"/>
      <c r="O60" s="1459"/>
      <c r="P60" s="1459"/>
      <c r="Q60" s="1459"/>
      <c r="R60" s="1459"/>
      <c r="S60" s="1460"/>
    </row>
    <row r="61" spans="1:19" ht="14.25" customHeight="1" x14ac:dyDescent="0.25">
      <c r="A61" s="1464" t="s">
        <v>52</v>
      </c>
      <c r="B61" s="1465"/>
      <c r="C61" s="1465"/>
      <c r="D61" s="1466"/>
      <c r="E61" s="1467" t="s">
        <v>1260</v>
      </c>
      <c r="F61" s="1468"/>
      <c r="G61" s="1468"/>
      <c r="H61" s="1468"/>
      <c r="I61" s="1468"/>
      <c r="J61" s="1468"/>
      <c r="K61" s="1468"/>
      <c r="L61" s="1468"/>
      <c r="M61" s="1468"/>
      <c r="N61" s="1468"/>
      <c r="O61" s="1468"/>
      <c r="P61" s="1468"/>
      <c r="Q61" s="1468"/>
      <c r="R61" s="1468"/>
      <c r="S61" s="1469"/>
    </row>
    <row r="62" spans="1:19" x14ac:dyDescent="0.25">
      <c r="A62" s="1437" t="s">
        <v>53</v>
      </c>
      <c r="B62" s="1438"/>
      <c r="C62" s="1438"/>
      <c r="D62" s="1438"/>
      <c r="E62" s="1297"/>
      <c r="F62" s="660"/>
      <c r="G62" s="660"/>
      <c r="H62" s="660"/>
      <c r="I62" s="660"/>
      <c r="J62" s="660"/>
      <c r="K62" s="660"/>
      <c r="L62" s="660"/>
      <c r="M62" s="660"/>
      <c r="N62" s="660"/>
      <c r="O62" s="660"/>
      <c r="P62" s="660"/>
      <c r="Q62" s="660"/>
      <c r="R62" s="660"/>
      <c r="S62" s="661"/>
    </row>
    <row r="63" spans="1:19" x14ac:dyDescent="0.25">
      <c r="A63" s="1470" t="s">
        <v>1261</v>
      </c>
      <c r="B63" s="1471"/>
      <c r="C63" s="1471"/>
      <c r="D63" s="1471"/>
      <c r="E63" s="1471"/>
      <c r="F63" s="1471"/>
      <c r="G63" s="1471"/>
      <c r="H63" s="1471"/>
      <c r="I63" s="1471"/>
      <c r="J63" s="1471"/>
      <c r="K63" s="1471"/>
      <c r="L63" s="1471"/>
      <c r="M63" s="1471"/>
      <c r="N63" s="1471"/>
      <c r="O63" s="1471"/>
      <c r="P63" s="1471"/>
      <c r="Q63" s="1471"/>
      <c r="R63" s="1471"/>
      <c r="S63" s="1472"/>
    </row>
    <row r="64" spans="1:19" x14ac:dyDescent="0.25">
      <c r="A64" s="1473"/>
      <c r="B64" s="1471"/>
      <c r="C64" s="1471"/>
      <c r="D64" s="1471"/>
      <c r="E64" s="1471"/>
      <c r="F64" s="1471"/>
      <c r="G64" s="1471"/>
      <c r="H64" s="1471"/>
      <c r="I64" s="1471"/>
      <c r="J64" s="1471"/>
      <c r="K64" s="1471"/>
      <c r="L64" s="1471"/>
      <c r="M64" s="1471"/>
      <c r="N64" s="1471"/>
      <c r="O64" s="1471"/>
      <c r="P64" s="1471"/>
      <c r="Q64" s="1471"/>
      <c r="R64" s="1471"/>
      <c r="S64" s="1472"/>
    </row>
    <row r="65" spans="1:21" x14ac:dyDescent="0.25">
      <c r="A65" s="1473"/>
      <c r="B65" s="1471"/>
      <c r="C65" s="1471"/>
      <c r="D65" s="1471"/>
      <c r="E65" s="1471"/>
      <c r="F65" s="1471"/>
      <c r="G65" s="1471"/>
      <c r="H65" s="1471"/>
      <c r="I65" s="1471"/>
      <c r="J65" s="1471"/>
      <c r="K65" s="1471"/>
      <c r="L65" s="1471"/>
      <c r="M65" s="1471"/>
      <c r="N65" s="1471"/>
      <c r="O65" s="1471"/>
      <c r="P65" s="1471"/>
      <c r="Q65" s="1471"/>
      <c r="R65" s="1471"/>
      <c r="S65" s="1472"/>
      <c r="U65" s="671"/>
    </row>
    <row r="66" spans="1:21" x14ac:dyDescent="0.25">
      <c r="A66" s="1473"/>
      <c r="B66" s="1471"/>
      <c r="C66" s="1471"/>
      <c r="D66" s="1471"/>
      <c r="E66" s="1471"/>
      <c r="F66" s="1471"/>
      <c r="G66" s="1471"/>
      <c r="H66" s="1471"/>
      <c r="I66" s="1471"/>
      <c r="J66" s="1471"/>
      <c r="K66" s="1471"/>
      <c r="L66" s="1471"/>
      <c r="M66" s="1471"/>
      <c r="N66" s="1471"/>
      <c r="O66" s="1471"/>
      <c r="P66" s="1471"/>
      <c r="Q66" s="1471"/>
      <c r="R66" s="1471"/>
      <c r="S66" s="1472"/>
      <c r="U66" s="671"/>
    </row>
    <row r="67" spans="1:21" x14ac:dyDescent="0.25">
      <c r="A67" s="1473"/>
      <c r="B67" s="1471"/>
      <c r="C67" s="1471"/>
      <c r="D67" s="1471"/>
      <c r="E67" s="1471"/>
      <c r="F67" s="1471"/>
      <c r="G67" s="1471"/>
      <c r="H67" s="1471"/>
      <c r="I67" s="1471"/>
      <c r="J67" s="1471"/>
      <c r="K67" s="1471"/>
      <c r="L67" s="1471"/>
      <c r="M67" s="1471"/>
      <c r="N67" s="1471"/>
      <c r="O67" s="1471"/>
      <c r="P67" s="1471"/>
      <c r="Q67" s="1471"/>
      <c r="R67" s="1471"/>
      <c r="S67" s="1472"/>
    </row>
    <row r="68" spans="1:21" x14ac:dyDescent="0.25">
      <c r="A68" s="1473"/>
      <c r="B68" s="1471"/>
      <c r="C68" s="1471"/>
      <c r="D68" s="1471"/>
      <c r="E68" s="1471"/>
      <c r="F68" s="1471"/>
      <c r="G68" s="1471"/>
      <c r="H68" s="1471"/>
      <c r="I68" s="1471"/>
      <c r="J68" s="1471"/>
      <c r="K68" s="1471"/>
      <c r="L68" s="1471"/>
      <c r="M68" s="1471"/>
      <c r="N68" s="1471"/>
      <c r="O68" s="1471"/>
      <c r="P68" s="1471"/>
      <c r="Q68" s="1471"/>
      <c r="R68" s="1471"/>
      <c r="S68" s="1472"/>
    </row>
    <row r="69" spans="1:21" x14ac:dyDescent="0.25">
      <c r="A69" s="1473"/>
      <c r="B69" s="1471"/>
      <c r="C69" s="1471"/>
      <c r="D69" s="1471"/>
      <c r="E69" s="1471"/>
      <c r="F69" s="1471"/>
      <c r="G69" s="1471"/>
      <c r="H69" s="1471"/>
      <c r="I69" s="1471"/>
      <c r="J69" s="1471"/>
      <c r="K69" s="1471"/>
      <c r="L69" s="1471"/>
      <c r="M69" s="1471"/>
      <c r="N69" s="1471"/>
      <c r="O69" s="1471"/>
      <c r="P69" s="1471"/>
      <c r="Q69" s="1471"/>
      <c r="R69" s="1471"/>
      <c r="S69" s="1472"/>
    </row>
    <row r="70" spans="1:21" x14ac:dyDescent="0.25">
      <c r="A70" s="1474"/>
      <c r="B70" s="1475"/>
      <c r="C70" s="1475"/>
      <c r="D70" s="1475"/>
      <c r="E70" s="1475"/>
      <c r="F70" s="1475"/>
      <c r="G70" s="1475"/>
      <c r="H70" s="1475"/>
      <c r="I70" s="1475"/>
      <c r="J70" s="1475"/>
      <c r="K70" s="1475"/>
      <c r="L70" s="1475"/>
      <c r="M70" s="1475"/>
      <c r="N70" s="1475"/>
      <c r="O70" s="1475"/>
      <c r="P70" s="1475"/>
      <c r="Q70" s="1475"/>
      <c r="R70" s="1475"/>
      <c r="S70" s="1476"/>
    </row>
    <row r="71" spans="1:21" x14ac:dyDescent="0.25">
      <c r="A71" s="1437" t="s">
        <v>351</v>
      </c>
      <c r="B71" s="1438"/>
      <c r="C71" s="1438"/>
      <c r="D71" s="1438"/>
      <c r="E71" s="668"/>
      <c r="F71" s="665"/>
      <c r="G71" s="665"/>
      <c r="H71" s="665"/>
      <c r="I71" s="665"/>
      <c r="J71" s="665"/>
      <c r="K71" s="665"/>
      <c r="L71" s="665"/>
      <c r="M71" s="665"/>
      <c r="N71" s="665"/>
      <c r="O71" s="665"/>
      <c r="P71" s="665"/>
      <c r="Q71" s="665"/>
      <c r="R71" s="665"/>
      <c r="S71" s="669"/>
    </row>
    <row r="72" spans="1:21" x14ac:dyDescent="0.25">
      <c r="A72" s="1477" t="s">
        <v>1262</v>
      </c>
      <c r="B72" s="1478"/>
      <c r="C72" s="1478"/>
      <c r="D72" s="1478"/>
      <c r="E72" s="1478"/>
      <c r="F72" s="1478"/>
      <c r="G72" s="1478"/>
      <c r="H72" s="1478"/>
      <c r="I72" s="1478"/>
      <c r="J72" s="1478"/>
      <c r="K72" s="1478"/>
      <c r="L72" s="1478"/>
      <c r="M72" s="1478"/>
      <c r="N72" s="1478"/>
      <c r="O72" s="1478"/>
      <c r="P72" s="1478"/>
      <c r="Q72" s="1478"/>
      <c r="R72" s="1478"/>
      <c r="S72" s="1479"/>
    </row>
    <row r="73" spans="1:21" x14ac:dyDescent="0.25">
      <c r="A73" s="1477"/>
      <c r="B73" s="1478"/>
      <c r="C73" s="1478"/>
      <c r="D73" s="1478"/>
      <c r="E73" s="1478"/>
      <c r="F73" s="1478"/>
      <c r="G73" s="1478"/>
      <c r="H73" s="1478"/>
      <c r="I73" s="1478"/>
      <c r="J73" s="1478"/>
      <c r="K73" s="1478"/>
      <c r="L73" s="1478"/>
      <c r="M73" s="1478"/>
      <c r="N73" s="1478"/>
      <c r="O73" s="1478"/>
      <c r="P73" s="1478"/>
      <c r="Q73" s="1478"/>
      <c r="R73" s="1478"/>
      <c r="S73" s="1479"/>
    </row>
    <row r="74" spans="1:21" x14ac:dyDescent="0.25">
      <c r="A74" s="1480"/>
      <c r="B74" s="1481"/>
      <c r="C74" s="1481"/>
      <c r="D74" s="1481"/>
      <c r="E74" s="1481"/>
      <c r="F74" s="1481"/>
      <c r="G74" s="1481"/>
      <c r="H74" s="1481"/>
      <c r="I74" s="1481"/>
      <c r="J74" s="1481"/>
      <c r="K74" s="1481"/>
      <c r="L74" s="1481"/>
      <c r="M74" s="1481"/>
      <c r="N74" s="1481"/>
      <c r="O74" s="1481"/>
      <c r="P74" s="1481"/>
      <c r="Q74" s="1481"/>
      <c r="R74" s="1481"/>
      <c r="S74" s="1482"/>
    </row>
    <row r="75" spans="1:21" x14ac:dyDescent="0.25">
      <c r="A75" s="1437" t="s">
        <v>54</v>
      </c>
      <c r="B75" s="1438"/>
      <c r="C75" s="1438"/>
      <c r="D75" s="1438"/>
      <c r="E75" s="660"/>
      <c r="F75" s="660"/>
      <c r="G75" s="660"/>
      <c r="H75" s="660"/>
      <c r="I75" s="660"/>
      <c r="J75" s="660"/>
      <c r="K75" s="660"/>
      <c r="L75" s="660"/>
      <c r="M75" s="660"/>
      <c r="N75" s="660"/>
      <c r="O75" s="660"/>
      <c r="P75" s="660"/>
      <c r="Q75" s="660"/>
      <c r="R75" s="660"/>
      <c r="S75" s="661"/>
    </row>
    <row r="76" spans="1:21" x14ac:dyDescent="0.25">
      <c r="A76" s="1477" t="s">
        <v>1263</v>
      </c>
      <c r="B76" s="1478"/>
      <c r="C76" s="1478"/>
      <c r="D76" s="1478"/>
      <c r="E76" s="1478"/>
      <c r="F76" s="1478"/>
      <c r="G76" s="1478"/>
      <c r="H76" s="1478"/>
      <c r="I76" s="1478"/>
      <c r="J76" s="1478"/>
      <c r="K76" s="1478"/>
      <c r="L76" s="1478"/>
      <c r="M76" s="1478"/>
      <c r="N76" s="1478"/>
      <c r="O76" s="1478"/>
      <c r="P76" s="1478"/>
      <c r="Q76" s="1478"/>
      <c r="R76" s="1478"/>
      <c r="S76" s="1479"/>
    </row>
    <row r="77" spans="1:21" x14ac:dyDescent="0.25">
      <c r="A77" s="1477"/>
      <c r="B77" s="1478"/>
      <c r="C77" s="1478"/>
      <c r="D77" s="1478"/>
      <c r="E77" s="1478"/>
      <c r="F77" s="1478"/>
      <c r="G77" s="1478"/>
      <c r="H77" s="1478"/>
      <c r="I77" s="1478"/>
      <c r="J77" s="1478"/>
      <c r="K77" s="1478"/>
      <c r="L77" s="1478"/>
      <c r="M77" s="1478"/>
      <c r="N77" s="1478"/>
      <c r="O77" s="1478"/>
      <c r="P77" s="1478"/>
      <c r="Q77" s="1478"/>
      <c r="R77" s="1478"/>
      <c r="S77" s="1479"/>
    </row>
    <row r="78" spans="1:21" x14ac:dyDescent="0.25">
      <c r="A78" s="1477"/>
      <c r="B78" s="1478"/>
      <c r="C78" s="1478"/>
      <c r="D78" s="1478"/>
      <c r="E78" s="1478"/>
      <c r="F78" s="1478"/>
      <c r="G78" s="1478"/>
      <c r="H78" s="1478"/>
      <c r="I78" s="1478"/>
      <c r="J78" s="1478"/>
      <c r="K78" s="1478"/>
      <c r="L78" s="1478"/>
      <c r="M78" s="1478"/>
      <c r="N78" s="1478"/>
      <c r="O78" s="1478"/>
      <c r="P78" s="1478"/>
      <c r="Q78" s="1478"/>
      <c r="R78" s="1478"/>
      <c r="S78" s="1479"/>
    </row>
    <row r="79" spans="1:21" x14ac:dyDescent="0.25">
      <c r="A79" s="1477"/>
      <c r="B79" s="1478"/>
      <c r="C79" s="1478"/>
      <c r="D79" s="1478"/>
      <c r="E79" s="1478"/>
      <c r="F79" s="1478"/>
      <c r="G79" s="1478"/>
      <c r="H79" s="1478"/>
      <c r="I79" s="1478"/>
      <c r="J79" s="1478"/>
      <c r="K79" s="1478"/>
      <c r="L79" s="1478"/>
      <c r="M79" s="1478"/>
      <c r="N79" s="1478"/>
      <c r="O79" s="1478"/>
      <c r="P79" s="1478"/>
      <c r="Q79" s="1478"/>
      <c r="R79" s="1478"/>
      <c r="S79" s="1479"/>
    </row>
    <row r="80" spans="1:21" x14ac:dyDescent="0.25">
      <c r="A80" s="1477"/>
      <c r="B80" s="1478"/>
      <c r="C80" s="1478"/>
      <c r="D80" s="1478"/>
      <c r="E80" s="1478"/>
      <c r="F80" s="1478"/>
      <c r="G80" s="1478"/>
      <c r="H80" s="1478"/>
      <c r="I80" s="1478"/>
      <c r="J80" s="1478"/>
      <c r="K80" s="1478"/>
      <c r="L80" s="1478"/>
      <c r="M80" s="1478"/>
      <c r="N80" s="1478"/>
      <c r="O80" s="1478"/>
      <c r="P80" s="1478"/>
      <c r="Q80" s="1478"/>
      <c r="R80" s="1478"/>
      <c r="S80" s="1479"/>
    </row>
    <row r="81" spans="1:19" x14ac:dyDescent="0.25">
      <c r="A81" s="1477"/>
      <c r="B81" s="1478"/>
      <c r="C81" s="1478"/>
      <c r="D81" s="1478"/>
      <c r="E81" s="1478"/>
      <c r="F81" s="1478"/>
      <c r="G81" s="1478"/>
      <c r="H81" s="1478"/>
      <c r="I81" s="1478"/>
      <c r="J81" s="1478"/>
      <c r="K81" s="1478"/>
      <c r="L81" s="1478"/>
      <c r="M81" s="1478"/>
      <c r="N81" s="1478"/>
      <c r="O81" s="1478"/>
      <c r="P81" s="1478"/>
      <c r="Q81" s="1478"/>
      <c r="R81" s="1478"/>
      <c r="S81" s="1479"/>
    </row>
    <row r="82" spans="1:19" x14ac:dyDescent="0.25">
      <c r="A82" s="1477"/>
      <c r="B82" s="1478"/>
      <c r="C82" s="1478"/>
      <c r="D82" s="1478"/>
      <c r="E82" s="1478"/>
      <c r="F82" s="1478"/>
      <c r="G82" s="1478"/>
      <c r="H82" s="1478"/>
      <c r="I82" s="1478"/>
      <c r="J82" s="1478"/>
      <c r="K82" s="1478"/>
      <c r="L82" s="1478"/>
      <c r="M82" s="1478"/>
      <c r="N82" s="1478"/>
      <c r="O82" s="1478"/>
      <c r="P82" s="1478"/>
      <c r="Q82" s="1478"/>
      <c r="R82" s="1478"/>
      <c r="S82" s="1479"/>
    </row>
    <row r="83" spans="1:19" x14ac:dyDescent="0.25">
      <c r="A83" s="1477"/>
      <c r="B83" s="1478"/>
      <c r="C83" s="1478"/>
      <c r="D83" s="1478"/>
      <c r="E83" s="1478"/>
      <c r="F83" s="1478"/>
      <c r="G83" s="1478"/>
      <c r="H83" s="1478"/>
      <c r="I83" s="1478"/>
      <c r="J83" s="1478"/>
      <c r="K83" s="1478"/>
      <c r="L83" s="1478"/>
      <c r="M83" s="1478"/>
      <c r="N83" s="1478"/>
      <c r="O83" s="1478"/>
      <c r="P83" s="1478"/>
      <c r="Q83" s="1478"/>
      <c r="R83" s="1478"/>
      <c r="S83" s="1479"/>
    </row>
    <row r="84" spans="1:19" x14ac:dyDescent="0.25">
      <c r="A84" s="1477"/>
      <c r="B84" s="1478"/>
      <c r="C84" s="1478"/>
      <c r="D84" s="1478"/>
      <c r="E84" s="1478"/>
      <c r="F84" s="1478"/>
      <c r="G84" s="1478"/>
      <c r="H84" s="1478"/>
      <c r="I84" s="1478"/>
      <c r="J84" s="1478"/>
      <c r="K84" s="1478"/>
      <c r="L84" s="1478"/>
      <c r="M84" s="1478"/>
      <c r="N84" s="1478"/>
      <c r="O84" s="1478"/>
      <c r="P84" s="1478"/>
      <c r="Q84" s="1478"/>
      <c r="R84" s="1478"/>
      <c r="S84" s="1479"/>
    </row>
    <row r="85" spans="1:19" x14ac:dyDescent="0.25">
      <c r="A85" s="1477"/>
      <c r="B85" s="1478"/>
      <c r="C85" s="1478"/>
      <c r="D85" s="1478"/>
      <c r="E85" s="1478"/>
      <c r="F85" s="1478"/>
      <c r="G85" s="1478"/>
      <c r="H85" s="1478"/>
      <c r="I85" s="1478"/>
      <c r="J85" s="1478"/>
      <c r="K85" s="1478"/>
      <c r="L85" s="1478"/>
      <c r="M85" s="1478"/>
      <c r="N85" s="1478"/>
      <c r="O85" s="1478"/>
      <c r="P85" s="1478"/>
      <c r="Q85" s="1478"/>
      <c r="R85" s="1478"/>
      <c r="S85" s="1479"/>
    </row>
    <row r="86" spans="1:19" x14ac:dyDescent="0.25">
      <c r="A86" s="1477"/>
      <c r="B86" s="1478"/>
      <c r="C86" s="1478"/>
      <c r="D86" s="1478"/>
      <c r="E86" s="1478"/>
      <c r="F86" s="1478"/>
      <c r="G86" s="1478"/>
      <c r="H86" s="1478"/>
      <c r="I86" s="1478"/>
      <c r="J86" s="1478"/>
      <c r="K86" s="1478"/>
      <c r="L86" s="1478"/>
      <c r="M86" s="1478"/>
      <c r="N86" s="1478"/>
      <c r="O86" s="1478"/>
      <c r="P86" s="1478"/>
      <c r="Q86" s="1478"/>
      <c r="R86" s="1478"/>
      <c r="S86" s="1479"/>
    </row>
    <row r="87" spans="1:19" x14ac:dyDescent="0.25">
      <c r="A87" s="1477"/>
      <c r="B87" s="1478"/>
      <c r="C87" s="1478"/>
      <c r="D87" s="1478"/>
      <c r="E87" s="1478"/>
      <c r="F87" s="1478"/>
      <c r="G87" s="1478"/>
      <c r="H87" s="1478"/>
      <c r="I87" s="1478"/>
      <c r="J87" s="1478"/>
      <c r="K87" s="1478"/>
      <c r="L87" s="1478"/>
      <c r="M87" s="1478"/>
      <c r="N87" s="1478"/>
      <c r="O87" s="1478"/>
      <c r="P87" s="1478"/>
      <c r="Q87" s="1478"/>
      <c r="R87" s="1478"/>
      <c r="S87" s="1479"/>
    </row>
    <row r="88" spans="1:19" x14ac:dyDescent="0.25">
      <c r="A88" s="1477"/>
      <c r="B88" s="1478"/>
      <c r="C88" s="1478"/>
      <c r="D88" s="1478"/>
      <c r="E88" s="1478"/>
      <c r="F88" s="1478"/>
      <c r="G88" s="1478"/>
      <c r="H88" s="1478"/>
      <c r="I88" s="1478"/>
      <c r="J88" s="1478"/>
      <c r="K88" s="1478"/>
      <c r="L88" s="1478"/>
      <c r="M88" s="1478"/>
      <c r="N88" s="1478"/>
      <c r="O88" s="1478"/>
      <c r="P88" s="1478"/>
      <c r="Q88" s="1478"/>
      <c r="R88" s="1478"/>
      <c r="S88" s="1479"/>
    </row>
    <row r="89" spans="1:19" x14ac:dyDescent="0.25">
      <c r="A89" s="1477"/>
      <c r="B89" s="1478"/>
      <c r="C89" s="1478"/>
      <c r="D89" s="1478"/>
      <c r="E89" s="1478"/>
      <c r="F89" s="1478"/>
      <c r="G89" s="1478"/>
      <c r="H89" s="1478"/>
      <c r="I89" s="1478"/>
      <c r="J89" s="1478"/>
      <c r="K89" s="1478"/>
      <c r="L89" s="1478"/>
      <c r="M89" s="1478"/>
      <c r="N89" s="1478"/>
      <c r="O89" s="1478"/>
      <c r="P89" s="1478"/>
      <c r="Q89" s="1478"/>
      <c r="R89" s="1478"/>
      <c r="S89" s="1479"/>
    </row>
    <row r="90" spans="1:19" x14ac:dyDescent="0.25">
      <c r="A90" s="1477"/>
      <c r="B90" s="1478"/>
      <c r="C90" s="1478"/>
      <c r="D90" s="1478"/>
      <c r="E90" s="1478"/>
      <c r="F90" s="1478"/>
      <c r="G90" s="1478"/>
      <c r="H90" s="1478"/>
      <c r="I90" s="1478"/>
      <c r="J90" s="1478"/>
      <c r="K90" s="1478"/>
      <c r="L90" s="1478"/>
      <c r="M90" s="1478"/>
      <c r="N90" s="1478"/>
      <c r="O90" s="1478"/>
      <c r="P90" s="1478"/>
      <c r="Q90" s="1478"/>
      <c r="R90" s="1478"/>
      <c r="S90" s="1479"/>
    </row>
    <row r="91" spans="1:19" x14ac:dyDescent="0.25">
      <c r="A91" s="1477"/>
      <c r="B91" s="1478"/>
      <c r="C91" s="1478"/>
      <c r="D91" s="1478"/>
      <c r="E91" s="1478"/>
      <c r="F91" s="1478"/>
      <c r="G91" s="1478"/>
      <c r="H91" s="1478"/>
      <c r="I91" s="1478"/>
      <c r="J91" s="1478"/>
      <c r="K91" s="1478"/>
      <c r="L91" s="1478"/>
      <c r="M91" s="1478"/>
      <c r="N91" s="1478"/>
      <c r="O91" s="1478"/>
      <c r="P91" s="1478"/>
      <c r="Q91" s="1478"/>
      <c r="R91" s="1478"/>
      <c r="S91" s="1479"/>
    </row>
    <row r="92" spans="1:19" x14ac:dyDescent="0.25">
      <c r="A92" s="1477"/>
      <c r="B92" s="1478"/>
      <c r="C92" s="1478"/>
      <c r="D92" s="1478"/>
      <c r="E92" s="1478"/>
      <c r="F92" s="1478"/>
      <c r="G92" s="1478"/>
      <c r="H92" s="1478"/>
      <c r="I92" s="1478"/>
      <c r="J92" s="1478"/>
      <c r="K92" s="1478"/>
      <c r="L92" s="1478"/>
      <c r="M92" s="1478"/>
      <c r="N92" s="1478"/>
      <c r="O92" s="1478"/>
      <c r="P92" s="1478"/>
      <c r="Q92" s="1478"/>
      <c r="R92" s="1478"/>
      <c r="S92" s="1479"/>
    </row>
    <row r="93" spans="1:19" x14ac:dyDescent="0.25">
      <c r="A93" s="1477"/>
      <c r="B93" s="1478"/>
      <c r="C93" s="1478"/>
      <c r="D93" s="1478"/>
      <c r="E93" s="1478"/>
      <c r="F93" s="1478"/>
      <c r="G93" s="1478"/>
      <c r="H93" s="1478"/>
      <c r="I93" s="1478"/>
      <c r="J93" s="1478"/>
      <c r="K93" s="1478"/>
      <c r="L93" s="1478"/>
      <c r="M93" s="1478"/>
      <c r="N93" s="1478"/>
      <c r="O93" s="1478"/>
      <c r="P93" s="1478"/>
      <c r="Q93" s="1478"/>
      <c r="R93" s="1478"/>
      <c r="S93" s="1479"/>
    </row>
    <row r="94" spans="1:19" x14ac:dyDescent="0.25">
      <c r="A94" s="1480"/>
      <c r="B94" s="1481"/>
      <c r="C94" s="1481"/>
      <c r="D94" s="1481"/>
      <c r="E94" s="1481"/>
      <c r="F94" s="1481"/>
      <c r="G94" s="1481"/>
      <c r="H94" s="1481"/>
      <c r="I94" s="1481"/>
      <c r="J94" s="1481"/>
      <c r="K94" s="1481"/>
      <c r="L94" s="1481"/>
      <c r="M94" s="1481"/>
      <c r="N94" s="1481"/>
      <c r="O94" s="1481"/>
      <c r="P94" s="1481"/>
      <c r="Q94" s="1481"/>
      <c r="R94" s="1481"/>
      <c r="S94" s="1482"/>
    </row>
    <row r="95" spans="1:19" x14ac:dyDescent="0.25">
      <c r="A95" s="1437" t="s">
        <v>60</v>
      </c>
      <c r="B95" s="1438"/>
      <c r="C95" s="1438"/>
      <c r="D95" s="1438"/>
      <c r="E95" s="665"/>
      <c r="F95" s="665"/>
      <c r="G95" s="665"/>
      <c r="H95" s="665"/>
      <c r="I95" s="665"/>
      <c r="J95" s="665"/>
      <c r="K95" s="666"/>
      <c r="L95" s="665"/>
      <c r="M95" s="665"/>
      <c r="N95" s="665"/>
      <c r="O95" s="665"/>
      <c r="P95" s="665"/>
      <c r="Q95" s="665"/>
      <c r="R95" s="665"/>
      <c r="S95" s="669"/>
    </row>
    <row r="96" spans="1:19" x14ac:dyDescent="0.25">
      <c r="A96" s="1477" t="s">
        <v>1264</v>
      </c>
      <c r="B96" s="1478"/>
      <c r="C96" s="1478"/>
      <c r="D96" s="1478"/>
      <c r="E96" s="1478"/>
      <c r="F96" s="1478"/>
      <c r="G96" s="1478"/>
      <c r="H96" s="1478"/>
      <c r="I96" s="1478"/>
      <c r="J96" s="1478"/>
      <c r="K96" s="1478"/>
      <c r="L96" s="1478"/>
      <c r="M96" s="1478"/>
      <c r="N96" s="1478"/>
      <c r="O96" s="1478"/>
      <c r="P96" s="1478"/>
      <c r="Q96" s="1478"/>
      <c r="R96" s="1478"/>
      <c r="S96" s="1479"/>
    </row>
    <row r="97" spans="1:19" x14ac:dyDescent="0.25">
      <c r="A97" s="1477"/>
      <c r="B97" s="1478"/>
      <c r="C97" s="1478"/>
      <c r="D97" s="1478"/>
      <c r="E97" s="1478"/>
      <c r="F97" s="1478"/>
      <c r="G97" s="1478"/>
      <c r="H97" s="1478"/>
      <c r="I97" s="1478"/>
      <c r="J97" s="1478"/>
      <c r="K97" s="1478"/>
      <c r="L97" s="1478"/>
      <c r="M97" s="1478"/>
      <c r="N97" s="1478"/>
      <c r="O97" s="1478"/>
      <c r="P97" s="1478"/>
      <c r="Q97" s="1478"/>
      <c r="R97" s="1478"/>
      <c r="S97" s="1479"/>
    </row>
    <row r="98" spans="1:19" x14ac:dyDescent="0.25">
      <c r="A98" s="1477"/>
      <c r="B98" s="1478"/>
      <c r="C98" s="1478"/>
      <c r="D98" s="1478"/>
      <c r="E98" s="1478"/>
      <c r="F98" s="1478"/>
      <c r="G98" s="1478"/>
      <c r="H98" s="1478"/>
      <c r="I98" s="1478"/>
      <c r="J98" s="1478"/>
      <c r="K98" s="1478"/>
      <c r="L98" s="1478"/>
      <c r="M98" s="1478"/>
      <c r="N98" s="1478"/>
      <c r="O98" s="1478"/>
      <c r="P98" s="1478"/>
      <c r="Q98" s="1478"/>
      <c r="R98" s="1478"/>
      <c r="S98" s="1479"/>
    </row>
    <row r="99" spans="1:19" x14ac:dyDescent="0.25">
      <c r="A99" s="664"/>
      <c r="B99" s="654"/>
      <c r="C99" s="654"/>
      <c r="D99" s="654"/>
      <c r="E99" s="654"/>
      <c r="F99" s="654"/>
      <c r="G99" s="654"/>
      <c r="H99" s="654"/>
      <c r="I99" s="654"/>
      <c r="J99" s="654"/>
      <c r="K99" s="1298"/>
      <c r="L99" s="654"/>
      <c r="M99" s="654"/>
      <c r="N99" s="654"/>
      <c r="O99" s="654"/>
      <c r="P99" s="654"/>
      <c r="Q99" s="654"/>
      <c r="R99" s="654"/>
      <c r="S99" s="663"/>
    </row>
    <row r="100" spans="1:19" x14ac:dyDescent="0.25">
      <c r="A100" s="664"/>
      <c r="B100" s="654"/>
      <c r="C100" s="654"/>
      <c r="D100" s="654"/>
      <c r="E100" s="654"/>
      <c r="F100" s="654"/>
      <c r="G100" s="654"/>
      <c r="H100" s="654"/>
      <c r="I100" s="654"/>
      <c r="J100" s="654"/>
      <c r="K100" s="654"/>
      <c r="L100" s="654"/>
      <c r="M100" s="654"/>
      <c r="N100" s="654"/>
      <c r="O100" s="654"/>
      <c r="P100" s="654"/>
      <c r="Q100" s="654"/>
      <c r="R100" s="654"/>
      <c r="S100" s="663"/>
    </row>
    <row r="101" spans="1:19" x14ac:dyDescent="0.25">
      <c r="A101" s="664"/>
      <c r="B101" s="654"/>
      <c r="C101" s="654"/>
      <c r="D101" s="654"/>
      <c r="E101" s="654"/>
      <c r="F101" s="654"/>
      <c r="G101" s="654"/>
      <c r="H101" s="654"/>
      <c r="I101" s="654"/>
      <c r="J101" s="654"/>
      <c r="K101" s="654"/>
      <c r="L101" s="654"/>
      <c r="M101" s="654"/>
      <c r="N101" s="654"/>
      <c r="O101" s="654"/>
      <c r="P101" s="654"/>
      <c r="Q101" s="654"/>
      <c r="R101" s="654"/>
      <c r="S101" s="663"/>
    </row>
    <row r="102" spans="1:19" x14ac:dyDescent="0.25">
      <c r="A102" s="664"/>
      <c r="B102" s="654"/>
      <c r="C102" s="654"/>
      <c r="D102" s="654"/>
      <c r="E102" s="654"/>
      <c r="F102" s="654"/>
      <c r="G102" s="915" t="s">
        <v>1004</v>
      </c>
      <c r="H102" s="654"/>
      <c r="I102" s="654"/>
      <c r="J102" s="660"/>
      <c r="K102" s="654"/>
      <c r="L102" s="916" t="s">
        <v>61</v>
      </c>
      <c r="M102" s="654"/>
      <c r="N102" s="654"/>
      <c r="O102" s="654"/>
      <c r="P102" s="654"/>
      <c r="Q102" s="654"/>
      <c r="R102" s="654"/>
      <c r="S102" s="663"/>
    </row>
    <row r="103" spans="1:19" x14ac:dyDescent="0.25">
      <c r="A103" s="664"/>
      <c r="B103" s="654"/>
      <c r="C103" s="654"/>
      <c r="D103" s="654"/>
      <c r="E103" s="654"/>
      <c r="F103" s="1486">
        <f>Grunndata!$K$56</f>
        <v>718754.16162922885</v>
      </c>
      <c r="G103" s="1487"/>
      <c r="H103" s="1488"/>
      <c r="I103" s="1003" t="s">
        <v>1255</v>
      </c>
      <c r="J103" s="1303"/>
      <c r="K103" s="1303">
        <v>0.03</v>
      </c>
      <c r="L103" s="1489">
        <f>F103*K103</f>
        <v>21562.624848876865</v>
      </c>
      <c r="M103" s="1490"/>
      <c r="N103" s="884" t="s">
        <v>62</v>
      </c>
      <c r="O103" s="654"/>
      <c r="P103" s="654"/>
      <c r="Q103" s="654"/>
      <c r="R103" s="654"/>
      <c r="S103" s="663"/>
    </row>
    <row r="104" spans="1:19" x14ac:dyDescent="0.25">
      <c r="A104" s="578"/>
      <c r="B104" s="574"/>
      <c r="C104" s="574"/>
      <c r="D104" s="574"/>
      <c r="E104" s="574"/>
      <c r="F104" s="574"/>
      <c r="G104" s="574"/>
      <c r="H104" s="574"/>
      <c r="I104" s="574"/>
      <c r="J104" s="574"/>
      <c r="K104" s="574"/>
      <c r="L104" s="574"/>
      <c r="M104" s="574"/>
      <c r="N104" s="574"/>
      <c r="O104" s="574"/>
      <c r="P104" s="574"/>
      <c r="Q104" s="574"/>
      <c r="R104" s="574"/>
      <c r="S104" s="577"/>
    </row>
    <row r="105" spans="1:19" x14ac:dyDescent="0.25">
      <c r="A105" s="1437" t="s">
        <v>352</v>
      </c>
      <c r="B105" s="1438"/>
      <c r="C105" s="1438"/>
      <c r="D105" s="1438"/>
      <c r="E105" s="665"/>
      <c r="F105" s="665"/>
      <c r="G105" s="665"/>
      <c r="H105" s="665"/>
      <c r="I105" s="665"/>
      <c r="J105" s="665"/>
      <c r="K105" s="666"/>
      <c r="L105" s="665"/>
      <c r="M105" s="665"/>
      <c r="N105" s="665"/>
      <c r="O105" s="665"/>
      <c r="P105" s="665"/>
      <c r="Q105" s="665"/>
      <c r="R105" s="665"/>
      <c r="S105" s="669"/>
    </row>
    <row r="106" spans="1:19" x14ac:dyDescent="0.25">
      <c r="A106" s="1492"/>
      <c r="B106" s="1493"/>
      <c r="C106" s="1493"/>
      <c r="D106" s="1493"/>
      <c r="E106" s="1493"/>
      <c r="F106" s="1493"/>
      <c r="G106" s="1493"/>
      <c r="H106" s="1493"/>
      <c r="I106" s="1493"/>
      <c r="J106" s="1493"/>
      <c r="K106" s="1493"/>
      <c r="L106" s="1493"/>
      <c r="M106" s="1493"/>
      <c r="N106" s="1493"/>
      <c r="O106" s="1493"/>
      <c r="P106" s="1493"/>
      <c r="Q106" s="1493"/>
      <c r="R106" s="1493"/>
      <c r="S106" s="1494"/>
    </row>
    <row r="107" spans="1:19" x14ac:dyDescent="0.25">
      <c r="A107" s="1492"/>
      <c r="B107" s="1493"/>
      <c r="C107" s="1493"/>
      <c r="D107" s="1493"/>
      <c r="E107" s="1493"/>
      <c r="F107" s="1493"/>
      <c r="G107" s="1493"/>
      <c r="H107" s="1493"/>
      <c r="I107" s="1493"/>
      <c r="J107" s="1493"/>
      <c r="K107" s="1493"/>
      <c r="L107" s="1493"/>
      <c r="M107" s="1493"/>
      <c r="N107" s="1493"/>
      <c r="O107" s="1493"/>
      <c r="P107" s="1493"/>
      <c r="Q107" s="1493"/>
      <c r="R107" s="1493"/>
      <c r="S107" s="1494"/>
    </row>
    <row r="108" spans="1:19" x14ac:dyDescent="0.25">
      <c r="A108" s="1492"/>
      <c r="B108" s="1493"/>
      <c r="C108" s="1493"/>
      <c r="D108" s="1493"/>
      <c r="E108" s="1493"/>
      <c r="F108" s="1493"/>
      <c r="G108" s="1493"/>
      <c r="H108" s="1493"/>
      <c r="I108" s="1493"/>
      <c r="J108" s="1493"/>
      <c r="K108" s="1493"/>
      <c r="L108" s="1493"/>
      <c r="M108" s="1493"/>
      <c r="N108" s="1493"/>
      <c r="O108" s="1493"/>
      <c r="P108" s="1493"/>
      <c r="Q108" s="1493"/>
      <c r="R108" s="1493"/>
      <c r="S108" s="1494"/>
    </row>
    <row r="109" spans="1:19" x14ac:dyDescent="0.25">
      <c r="A109" s="664"/>
      <c r="B109" s="654"/>
      <c r="C109" s="1303"/>
      <c r="D109" s="1298"/>
      <c r="E109" s="962" t="s">
        <v>1092</v>
      </c>
      <c r="F109" s="892"/>
      <c r="G109" s="660"/>
      <c r="H109" s="918" t="s">
        <v>347</v>
      </c>
      <c r="I109" s="895"/>
      <c r="J109" s="660"/>
      <c r="K109" s="1014"/>
      <c r="L109" s="1007" t="s">
        <v>1270</v>
      </c>
      <c r="M109" s="654"/>
      <c r="N109" s="654"/>
      <c r="O109" s="654"/>
      <c r="P109" s="654"/>
      <c r="Q109" s="654"/>
      <c r="R109" s="654"/>
      <c r="S109" s="663"/>
    </row>
    <row r="110" spans="1:19" ht="15.75" customHeight="1" x14ac:dyDescent="0.25">
      <c r="A110" s="664"/>
      <c r="B110" s="654"/>
      <c r="C110" s="936"/>
      <c r="D110" s="1300" t="s">
        <v>1265</v>
      </c>
      <c r="E110" s="931" t="s">
        <v>1049</v>
      </c>
      <c r="F110" s="660"/>
      <c r="G110" s="660"/>
      <c r="H110" s="1498">
        <v>20000</v>
      </c>
      <c r="I110" s="1498"/>
      <c r="J110" s="1008" t="s">
        <v>1094</v>
      </c>
      <c r="K110" s="1005" t="s">
        <v>1266</v>
      </c>
      <c r="L110" s="660"/>
      <c r="M110" s="654"/>
      <c r="N110" s="654"/>
      <c r="O110" s="654"/>
      <c r="P110" s="654"/>
      <c r="Q110" s="654"/>
      <c r="R110" s="654"/>
      <c r="S110" s="663"/>
    </row>
    <row r="111" spans="1:19" ht="15.6" x14ac:dyDescent="0.25">
      <c r="A111" s="664"/>
      <c r="B111" s="654"/>
      <c r="C111" s="1300" t="s">
        <v>1096</v>
      </c>
      <c r="D111" s="964">
        <v>2500</v>
      </c>
      <c r="E111" s="928" t="s">
        <v>1049</v>
      </c>
      <c r="F111" s="660"/>
      <c r="G111" s="660"/>
      <c r="H111" s="1498">
        <v>25000</v>
      </c>
      <c r="I111" s="1498">
        <v>39</v>
      </c>
      <c r="J111" s="1008" t="s">
        <v>1094</v>
      </c>
      <c r="K111" s="1006" t="s">
        <v>1267</v>
      </c>
      <c r="L111" s="654"/>
      <c r="M111" s="654"/>
      <c r="N111" s="654"/>
      <c r="O111" s="654"/>
      <c r="P111" s="654"/>
      <c r="Q111" s="654"/>
      <c r="R111" s="654"/>
      <c r="S111" s="663"/>
    </row>
    <row r="112" spans="1:19" ht="15.6" x14ac:dyDescent="0.25">
      <c r="A112" s="664"/>
      <c r="B112" s="654"/>
      <c r="C112" s="1300" t="s">
        <v>1097</v>
      </c>
      <c r="D112" s="1300">
        <v>5000</v>
      </c>
      <c r="E112" s="928" t="s">
        <v>1049</v>
      </c>
      <c r="F112" s="660"/>
      <c r="G112" s="660"/>
      <c r="H112" s="1498">
        <v>35000</v>
      </c>
      <c r="I112" s="1498">
        <v>33</v>
      </c>
      <c r="J112" s="1008" t="s">
        <v>1094</v>
      </c>
      <c r="K112" s="1006" t="s">
        <v>1268</v>
      </c>
      <c r="L112" s="654"/>
      <c r="M112" s="654"/>
      <c r="N112" s="654"/>
      <c r="O112" s="654"/>
      <c r="P112" s="654"/>
      <c r="Q112" s="654"/>
      <c r="R112" s="654"/>
      <c r="S112" s="663"/>
    </row>
    <row r="113" spans="1:22" ht="15.6" x14ac:dyDescent="0.25">
      <c r="A113" s="664"/>
      <c r="B113" s="654"/>
      <c r="C113" s="965" t="s">
        <v>1156</v>
      </c>
      <c r="D113" s="1004">
        <v>10000</v>
      </c>
      <c r="E113" s="928" t="s">
        <v>1049</v>
      </c>
      <c r="F113" s="660"/>
      <c r="G113" s="660"/>
      <c r="H113" s="1498">
        <v>50000</v>
      </c>
      <c r="I113" s="1498">
        <v>28</v>
      </c>
      <c r="J113" s="1008" t="s">
        <v>1094</v>
      </c>
      <c r="K113" s="1006" t="s">
        <v>1269</v>
      </c>
      <c r="L113" s="654"/>
      <c r="M113" s="654"/>
      <c r="N113" s="654"/>
      <c r="O113" s="654"/>
      <c r="P113" s="654"/>
      <c r="Q113" s="654"/>
      <c r="R113" s="654"/>
      <c r="S113" s="663"/>
    </row>
    <row r="114" spans="1:22" x14ac:dyDescent="0.25">
      <c r="A114" s="664"/>
      <c r="B114" s="654"/>
      <c r="C114" s="965"/>
      <c r="D114" s="1004"/>
      <c r="E114" s="928"/>
      <c r="F114" s="660"/>
      <c r="G114" s="660"/>
      <c r="H114" s="1299"/>
      <c r="I114" s="1299"/>
      <c r="J114" s="1008"/>
      <c r="K114" s="1006"/>
      <c r="L114" s="654"/>
      <c r="M114" s="654"/>
      <c r="N114" s="654"/>
      <c r="O114" s="654"/>
      <c r="P114" s="654"/>
      <c r="Q114" s="654"/>
      <c r="R114" s="654"/>
      <c r="S114" s="663"/>
    </row>
    <row r="115" spans="1:22" x14ac:dyDescent="0.25">
      <c r="A115" s="664"/>
      <c r="B115" s="654"/>
      <c r="C115" s="1014"/>
      <c r="D115" s="1300"/>
      <c r="E115" s="928"/>
      <c r="F115" s="895"/>
      <c r="G115" s="1301"/>
      <c r="H115" s="956"/>
      <c r="I115" s="654"/>
      <c r="J115" s="654"/>
      <c r="K115" s="654"/>
      <c r="L115" s="654"/>
      <c r="M115" s="654"/>
      <c r="N115" s="457" t="s">
        <v>1013</v>
      </c>
      <c r="O115" s="654"/>
      <c r="P115" s="654"/>
      <c r="Q115" s="654"/>
      <c r="R115" s="654"/>
      <c r="S115" s="663"/>
    </row>
    <row r="116" spans="1:22" x14ac:dyDescent="0.25">
      <c r="A116" s="578"/>
      <c r="B116" s="574"/>
      <c r="C116" s="574"/>
      <c r="D116" s="574"/>
      <c r="E116" s="574"/>
      <c r="F116" s="574"/>
      <c r="G116" s="574"/>
      <c r="H116" s="574"/>
      <c r="I116" s="574"/>
      <c r="J116" s="574"/>
      <c r="K116" s="574"/>
      <c r="L116" s="574"/>
      <c r="M116" s="574"/>
      <c r="N116" s="574"/>
      <c r="O116" s="574"/>
      <c r="P116" s="574"/>
      <c r="Q116" s="574"/>
      <c r="R116" s="574"/>
      <c r="S116" s="577"/>
    </row>
    <row r="117" spans="1:22" ht="14.25" customHeight="1" x14ac:dyDescent="0.25">
      <c r="A117" s="1464" t="s">
        <v>51</v>
      </c>
      <c r="B117" s="1465"/>
      <c r="C117" s="1465"/>
      <c r="D117" s="1466"/>
      <c r="E117" s="1499" t="s">
        <v>1588</v>
      </c>
      <c r="F117" s="1499"/>
      <c r="G117" s="1499"/>
      <c r="H117" s="1499"/>
      <c r="I117" s="1499"/>
      <c r="J117" s="1499"/>
      <c r="K117" s="1499"/>
      <c r="L117" s="1499"/>
      <c r="M117" s="1499"/>
      <c r="N117" s="1499"/>
      <c r="O117" s="1499"/>
      <c r="P117" s="1499"/>
      <c r="Q117" s="1499"/>
      <c r="R117" s="1499"/>
      <c r="S117" s="1500"/>
    </row>
    <row r="118" spans="1:22" ht="14.25" customHeight="1" x14ac:dyDescent="0.25">
      <c r="A118" s="1505"/>
      <c r="B118" s="1506"/>
      <c r="C118" s="1506"/>
      <c r="D118" s="1507"/>
      <c r="E118" s="1501"/>
      <c r="F118" s="1501"/>
      <c r="G118" s="1501"/>
      <c r="H118" s="1501"/>
      <c r="I118" s="1501"/>
      <c r="J118" s="1501"/>
      <c r="K118" s="1501"/>
      <c r="L118" s="1501"/>
      <c r="M118" s="1501"/>
      <c r="N118" s="1501"/>
      <c r="O118" s="1501"/>
      <c r="P118" s="1501"/>
      <c r="Q118" s="1501"/>
      <c r="R118" s="1501"/>
      <c r="S118" s="1502"/>
    </row>
    <row r="119" spans="1:22" ht="14.25" customHeight="1" x14ac:dyDescent="0.25">
      <c r="A119" s="1508" t="s">
        <v>387</v>
      </c>
      <c r="B119" s="1509"/>
      <c r="C119" s="1509"/>
      <c r="D119" s="1510"/>
      <c r="E119" s="1501"/>
      <c r="F119" s="1501"/>
      <c r="G119" s="1501"/>
      <c r="H119" s="1501"/>
      <c r="I119" s="1501"/>
      <c r="J119" s="1501"/>
      <c r="K119" s="1501"/>
      <c r="L119" s="1501"/>
      <c r="M119" s="1501"/>
      <c r="N119" s="1501"/>
      <c r="O119" s="1501"/>
      <c r="P119" s="1501"/>
      <c r="Q119" s="1501"/>
      <c r="R119" s="1501"/>
      <c r="S119" s="1502"/>
    </row>
    <row r="120" spans="1:22" x14ac:dyDescent="0.25">
      <c r="A120" s="1511"/>
      <c r="B120" s="1512"/>
      <c r="C120" s="1512"/>
      <c r="D120" s="1513"/>
      <c r="E120" s="1503"/>
      <c r="F120" s="1503"/>
      <c r="G120" s="1503"/>
      <c r="H120" s="1503"/>
      <c r="I120" s="1503"/>
      <c r="J120" s="1503"/>
      <c r="K120" s="1503"/>
      <c r="L120" s="1503"/>
      <c r="M120" s="1503"/>
      <c r="N120" s="1503"/>
      <c r="O120" s="1503"/>
      <c r="P120" s="1503"/>
      <c r="Q120" s="1503"/>
      <c r="R120" s="1503"/>
      <c r="S120" s="1504"/>
    </row>
    <row r="121" spans="1:22" ht="13.8" x14ac:dyDescent="0.25">
      <c r="A121" s="1514" t="s">
        <v>52</v>
      </c>
      <c r="B121" s="1515"/>
      <c r="C121" s="1515"/>
      <c r="D121" s="1516"/>
      <c r="E121" s="1467" t="s">
        <v>386</v>
      </c>
      <c r="F121" s="1468"/>
      <c r="G121" s="1468"/>
      <c r="H121" s="1468"/>
      <c r="I121" s="1468"/>
      <c r="J121" s="1468"/>
      <c r="K121" s="1468"/>
      <c r="L121" s="1468"/>
      <c r="M121" s="1468"/>
      <c r="N121" s="1468"/>
      <c r="O121" s="1468"/>
      <c r="P121" s="1468"/>
      <c r="Q121" s="1468"/>
      <c r="R121" s="1468"/>
      <c r="S121" s="1469"/>
    </row>
    <row r="122" spans="1:22" x14ac:dyDescent="0.25">
      <c r="A122" s="1437" t="s">
        <v>53</v>
      </c>
      <c r="B122" s="1438"/>
      <c r="C122" s="1438"/>
      <c r="D122" s="1438"/>
      <c r="E122" s="1297"/>
      <c r="F122" s="660"/>
      <c r="G122" s="660"/>
      <c r="H122" s="660"/>
      <c r="I122" s="660"/>
      <c r="J122" s="660"/>
      <c r="K122" s="660"/>
      <c r="L122" s="660"/>
      <c r="M122" s="660"/>
      <c r="N122" s="660"/>
      <c r="O122" s="660"/>
      <c r="P122" s="660"/>
      <c r="Q122" s="660"/>
      <c r="R122" s="660"/>
      <c r="S122" s="661"/>
    </row>
    <row r="123" spans="1:22" ht="14.4" x14ac:dyDescent="0.3">
      <c r="A123" s="1470" t="s">
        <v>1584</v>
      </c>
      <c r="B123" s="1471"/>
      <c r="C123" s="1471"/>
      <c r="D123" s="1471"/>
      <c r="E123" s="1471"/>
      <c r="F123" s="1471"/>
      <c r="G123" s="1471"/>
      <c r="H123" s="1471"/>
      <c r="I123" s="1471"/>
      <c r="J123" s="1471"/>
      <c r="K123" s="1471"/>
      <c r="L123" s="1471"/>
      <c r="M123" s="1471"/>
      <c r="N123" s="1471"/>
      <c r="O123" s="1471"/>
      <c r="P123" s="1471"/>
      <c r="Q123" s="1471"/>
      <c r="R123" s="1471"/>
      <c r="S123" s="1472"/>
      <c r="U123" s="671"/>
      <c r="V123" s="1307" t="s">
        <v>1582</v>
      </c>
    </row>
    <row r="124" spans="1:22" ht="14.4" x14ac:dyDescent="0.3">
      <c r="A124" s="1473"/>
      <c r="B124" s="1471"/>
      <c r="C124" s="1471"/>
      <c r="D124" s="1471"/>
      <c r="E124" s="1471"/>
      <c r="F124" s="1471"/>
      <c r="G124" s="1471"/>
      <c r="H124" s="1471"/>
      <c r="I124" s="1471"/>
      <c r="J124" s="1471"/>
      <c r="K124" s="1471"/>
      <c r="L124" s="1471"/>
      <c r="M124" s="1471"/>
      <c r="N124" s="1471"/>
      <c r="O124" s="1471"/>
      <c r="P124" s="1471"/>
      <c r="Q124" s="1471"/>
      <c r="R124" s="1471"/>
      <c r="S124" s="1472"/>
      <c r="U124" s="671"/>
      <c r="V124" s="1308" t="s">
        <v>1583</v>
      </c>
    </row>
    <row r="125" spans="1:22" x14ac:dyDescent="0.25">
      <c r="A125" s="1473"/>
      <c r="B125" s="1471"/>
      <c r="C125" s="1471"/>
      <c r="D125" s="1471"/>
      <c r="E125" s="1471"/>
      <c r="F125" s="1471"/>
      <c r="G125" s="1471"/>
      <c r="H125" s="1471"/>
      <c r="I125" s="1471"/>
      <c r="J125" s="1471"/>
      <c r="K125" s="1471"/>
      <c r="L125" s="1471"/>
      <c r="M125" s="1471"/>
      <c r="N125" s="1471"/>
      <c r="O125" s="1471"/>
      <c r="P125" s="1471"/>
      <c r="Q125" s="1471"/>
      <c r="R125" s="1471"/>
      <c r="S125" s="1472"/>
    </row>
    <row r="126" spans="1:22" x14ac:dyDescent="0.25">
      <c r="A126" s="1473"/>
      <c r="B126" s="1471"/>
      <c r="C126" s="1471"/>
      <c r="D126" s="1471"/>
      <c r="E126" s="1471"/>
      <c r="F126" s="1471"/>
      <c r="G126" s="1471"/>
      <c r="H126" s="1471"/>
      <c r="I126" s="1471"/>
      <c r="J126" s="1471"/>
      <c r="K126" s="1471"/>
      <c r="L126" s="1471"/>
      <c r="M126" s="1471"/>
      <c r="N126" s="1471"/>
      <c r="O126" s="1471"/>
      <c r="P126" s="1471"/>
      <c r="Q126" s="1471"/>
      <c r="R126" s="1471"/>
      <c r="S126" s="1472"/>
    </row>
    <row r="127" spans="1:22" x14ac:dyDescent="0.25">
      <c r="A127" s="1473"/>
      <c r="B127" s="1471"/>
      <c r="C127" s="1471"/>
      <c r="D127" s="1471"/>
      <c r="E127" s="1471"/>
      <c r="F127" s="1471"/>
      <c r="G127" s="1471"/>
      <c r="H127" s="1471"/>
      <c r="I127" s="1471"/>
      <c r="J127" s="1471"/>
      <c r="K127" s="1471"/>
      <c r="L127" s="1471"/>
      <c r="M127" s="1471"/>
      <c r="N127" s="1471"/>
      <c r="O127" s="1471"/>
      <c r="P127" s="1471"/>
      <c r="Q127" s="1471"/>
      <c r="R127" s="1471"/>
      <c r="S127" s="1472"/>
    </row>
    <row r="128" spans="1:22" ht="30.75" customHeight="1" x14ac:dyDescent="0.3">
      <c r="A128" s="1470" t="s">
        <v>1587</v>
      </c>
      <c r="B128" s="1471"/>
      <c r="C128" s="1471"/>
      <c r="D128" s="1471"/>
      <c r="E128" s="1471"/>
      <c r="F128" s="1471"/>
      <c r="G128" s="1471"/>
      <c r="H128" s="1471"/>
      <c r="I128" s="1471"/>
      <c r="J128" s="1471"/>
      <c r="K128" s="1471"/>
      <c r="L128" s="1471"/>
      <c r="M128" s="1471"/>
      <c r="N128" s="1471"/>
      <c r="O128" s="1471"/>
      <c r="P128" s="1471"/>
      <c r="Q128" s="1471"/>
      <c r="R128" s="1471"/>
      <c r="S128" s="1472"/>
      <c r="U128" s="671"/>
      <c r="V128" s="1307" t="s">
        <v>1582</v>
      </c>
    </row>
    <row r="129" spans="1:22" ht="14.4" x14ac:dyDescent="0.3">
      <c r="A129" s="1473"/>
      <c r="B129" s="1471"/>
      <c r="C129" s="1471"/>
      <c r="D129" s="1471"/>
      <c r="E129" s="1471"/>
      <c r="F129" s="1471"/>
      <c r="G129" s="1471"/>
      <c r="H129" s="1471"/>
      <c r="I129" s="1471"/>
      <c r="J129" s="1471"/>
      <c r="K129" s="1471"/>
      <c r="L129" s="1471"/>
      <c r="M129" s="1471"/>
      <c r="N129" s="1471"/>
      <c r="O129" s="1471"/>
      <c r="P129" s="1471"/>
      <c r="Q129" s="1471"/>
      <c r="R129" s="1471"/>
      <c r="S129" s="1472"/>
      <c r="U129" s="671"/>
      <c r="V129" s="1308" t="s">
        <v>1583</v>
      </c>
    </row>
    <row r="130" spans="1:22" x14ac:dyDescent="0.25">
      <c r="A130" s="1473"/>
      <c r="B130" s="1471"/>
      <c r="C130" s="1471"/>
      <c r="D130" s="1471"/>
      <c r="E130" s="1471"/>
      <c r="F130" s="1471"/>
      <c r="G130" s="1471"/>
      <c r="H130" s="1471"/>
      <c r="I130" s="1471"/>
      <c r="J130" s="1471"/>
      <c r="K130" s="1471"/>
      <c r="L130" s="1471"/>
      <c r="M130" s="1471"/>
      <c r="N130" s="1471"/>
      <c r="O130" s="1471"/>
      <c r="P130" s="1471"/>
      <c r="Q130" s="1471"/>
      <c r="R130" s="1471"/>
      <c r="S130" s="1472"/>
    </row>
    <row r="131" spans="1:22" x14ac:dyDescent="0.25">
      <c r="A131" s="1473"/>
      <c r="B131" s="1471"/>
      <c r="C131" s="1471"/>
      <c r="D131" s="1471"/>
      <c r="E131" s="1471"/>
      <c r="F131" s="1471"/>
      <c r="G131" s="1471"/>
      <c r="H131" s="1471"/>
      <c r="I131" s="1471"/>
      <c r="J131" s="1471"/>
      <c r="K131" s="1471"/>
      <c r="L131" s="1471"/>
      <c r="M131" s="1471"/>
      <c r="N131" s="1471"/>
      <c r="O131" s="1471"/>
      <c r="P131" s="1471"/>
      <c r="Q131" s="1471"/>
      <c r="R131" s="1471"/>
      <c r="S131" s="1472"/>
      <c r="V131" s="1309" t="s">
        <v>1589</v>
      </c>
    </row>
    <row r="132" spans="1:22" x14ac:dyDescent="0.25">
      <c r="A132" s="1473"/>
      <c r="B132" s="1471"/>
      <c r="C132" s="1471"/>
      <c r="D132" s="1471"/>
      <c r="E132" s="1471"/>
      <c r="F132" s="1471"/>
      <c r="G132" s="1471"/>
      <c r="H132" s="1471"/>
      <c r="I132" s="1471"/>
      <c r="J132" s="1471"/>
      <c r="K132" s="1471"/>
      <c r="L132" s="1471"/>
      <c r="M132" s="1471"/>
      <c r="N132" s="1471"/>
      <c r="O132" s="1471"/>
      <c r="P132" s="1471"/>
      <c r="Q132" s="1471"/>
      <c r="R132" s="1471"/>
      <c r="S132" s="1472"/>
    </row>
    <row r="133" spans="1:22" x14ac:dyDescent="0.25">
      <c r="A133" s="1470" t="s">
        <v>1586</v>
      </c>
      <c r="B133" s="1471"/>
      <c r="C133" s="1471"/>
      <c r="D133" s="1471"/>
      <c r="E133" s="1471"/>
      <c r="F133" s="1471"/>
      <c r="G133" s="1471"/>
      <c r="H133" s="1471"/>
      <c r="I133" s="1471"/>
      <c r="J133" s="1471"/>
      <c r="K133" s="1471"/>
      <c r="L133" s="1471"/>
      <c r="M133" s="1471"/>
      <c r="N133" s="1471"/>
      <c r="O133" s="1471"/>
      <c r="P133" s="1471"/>
      <c r="Q133" s="1471"/>
      <c r="R133" s="1471"/>
      <c r="S133" s="1472"/>
    </row>
    <row r="134" spans="1:22" x14ac:dyDescent="0.25">
      <c r="A134" s="1473"/>
      <c r="B134" s="1471"/>
      <c r="C134" s="1471"/>
      <c r="D134" s="1471"/>
      <c r="E134" s="1471"/>
      <c r="F134" s="1471"/>
      <c r="G134" s="1471"/>
      <c r="H134" s="1471"/>
      <c r="I134" s="1471"/>
      <c r="J134" s="1471"/>
      <c r="K134" s="1471"/>
      <c r="L134" s="1471"/>
      <c r="M134" s="1471"/>
      <c r="N134" s="1471"/>
      <c r="O134" s="1471"/>
      <c r="P134" s="1471"/>
      <c r="Q134" s="1471"/>
      <c r="R134" s="1471"/>
      <c r="S134" s="1472"/>
    </row>
    <row r="135" spans="1:22" x14ac:dyDescent="0.25">
      <c r="A135" s="1473"/>
      <c r="B135" s="1471"/>
      <c r="C135" s="1471"/>
      <c r="D135" s="1471"/>
      <c r="E135" s="1471"/>
      <c r="F135" s="1471"/>
      <c r="G135" s="1471"/>
      <c r="H135" s="1471"/>
      <c r="I135" s="1471"/>
      <c r="J135" s="1471"/>
      <c r="K135" s="1471"/>
      <c r="L135" s="1471"/>
      <c r="M135" s="1471"/>
      <c r="N135" s="1471"/>
      <c r="O135" s="1471"/>
      <c r="P135" s="1471"/>
      <c r="Q135" s="1471"/>
      <c r="R135" s="1471"/>
      <c r="S135" s="1472"/>
    </row>
    <row r="136" spans="1:22" x14ac:dyDescent="0.25">
      <c r="A136" s="1473"/>
      <c r="B136" s="1471"/>
      <c r="C136" s="1471"/>
      <c r="D136" s="1471"/>
      <c r="E136" s="1471"/>
      <c r="F136" s="1471"/>
      <c r="G136" s="1471"/>
      <c r="H136" s="1471"/>
      <c r="I136" s="1471"/>
      <c r="J136" s="1471"/>
      <c r="K136" s="1471"/>
      <c r="L136" s="1471"/>
      <c r="M136" s="1471"/>
      <c r="N136" s="1471"/>
      <c r="O136" s="1471"/>
      <c r="P136" s="1471"/>
      <c r="Q136" s="1471"/>
      <c r="R136" s="1471"/>
      <c r="S136" s="1472"/>
    </row>
    <row r="137" spans="1:22" x14ac:dyDescent="0.25">
      <c r="A137" s="1473"/>
      <c r="B137" s="1471"/>
      <c r="C137" s="1471"/>
      <c r="D137" s="1471"/>
      <c r="E137" s="1471"/>
      <c r="F137" s="1471"/>
      <c r="G137" s="1471"/>
      <c r="H137" s="1471"/>
      <c r="I137" s="1471"/>
      <c r="J137" s="1471"/>
      <c r="K137" s="1471"/>
      <c r="L137" s="1471"/>
      <c r="M137" s="1471"/>
      <c r="N137" s="1471"/>
      <c r="O137" s="1471"/>
      <c r="P137" s="1471"/>
      <c r="Q137" s="1471"/>
      <c r="R137" s="1471"/>
      <c r="S137" s="1472"/>
    </row>
    <row r="138" spans="1:22" x14ac:dyDescent="0.25">
      <c r="A138" s="1473"/>
      <c r="B138" s="1471"/>
      <c r="C138" s="1471"/>
      <c r="D138" s="1471"/>
      <c r="E138" s="1471"/>
      <c r="F138" s="1471"/>
      <c r="G138" s="1471"/>
      <c r="H138" s="1471"/>
      <c r="I138" s="1471"/>
      <c r="J138" s="1471"/>
      <c r="K138" s="1471"/>
      <c r="L138" s="1471"/>
      <c r="M138" s="1471"/>
      <c r="N138" s="1471"/>
      <c r="O138" s="1471"/>
      <c r="P138" s="1471"/>
      <c r="Q138" s="1471"/>
      <c r="R138" s="1471"/>
      <c r="S138" s="1472"/>
    </row>
    <row r="139" spans="1:22" x14ac:dyDescent="0.25">
      <c r="A139" s="1473"/>
      <c r="B139" s="1471"/>
      <c r="C139" s="1471"/>
      <c r="D139" s="1471"/>
      <c r="E139" s="1471"/>
      <c r="F139" s="1471"/>
      <c r="G139" s="1471"/>
      <c r="H139" s="1471"/>
      <c r="I139" s="1471"/>
      <c r="J139" s="1471"/>
      <c r="K139" s="1471"/>
      <c r="L139" s="1471"/>
      <c r="M139" s="1471"/>
      <c r="N139" s="1471"/>
      <c r="O139" s="1471"/>
      <c r="P139" s="1471"/>
      <c r="Q139" s="1471"/>
      <c r="R139" s="1471"/>
      <c r="S139" s="1472"/>
    </row>
    <row r="140" spans="1:22" x14ac:dyDescent="0.25">
      <c r="A140" s="1473"/>
      <c r="B140" s="1471"/>
      <c r="C140" s="1471"/>
      <c r="D140" s="1471"/>
      <c r="E140" s="1471"/>
      <c r="F140" s="1471"/>
      <c r="G140" s="1471"/>
      <c r="H140" s="1471"/>
      <c r="I140" s="1471"/>
      <c r="J140" s="1471"/>
      <c r="K140" s="1471"/>
      <c r="L140" s="1471"/>
      <c r="M140" s="1471"/>
      <c r="N140" s="1471"/>
      <c r="O140" s="1471"/>
      <c r="P140" s="1471"/>
      <c r="Q140" s="1471"/>
      <c r="R140" s="1471"/>
      <c r="S140" s="1472"/>
    </row>
    <row r="141" spans="1:22" x14ac:dyDescent="0.25">
      <c r="A141" s="1473"/>
      <c r="B141" s="1471"/>
      <c r="C141" s="1471"/>
      <c r="D141" s="1471"/>
      <c r="E141" s="1471"/>
      <c r="F141" s="1471"/>
      <c r="G141" s="1471"/>
      <c r="H141" s="1471"/>
      <c r="I141" s="1471"/>
      <c r="J141" s="1471"/>
      <c r="K141" s="1471"/>
      <c r="L141" s="1471"/>
      <c r="M141" s="1471"/>
      <c r="N141" s="1471"/>
      <c r="O141" s="1471"/>
      <c r="P141" s="1471"/>
      <c r="Q141" s="1471"/>
      <c r="R141" s="1471"/>
      <c r="S141" s="1472"/>
    </row>
    <row r="142" spans="1:22" x14ac:dyDescent="0.25">
      <c r="A142" s="1470" t="s">
        <v>1585</v>
      </c>
      <c r="B142" s="1471"/>
      <c r="C142" s="1471"/>
      <c r="D142" s="1471"/>
      <c r="E142" s="1471"/>
      <c r="F142" s="1471"/>
      <c r="G142" s="1471"/>
      <c r="H142" s="1471"/>
      <c r="I142" s="1471"/>
      <c r="J142" s="1471"/>
      <c r="K142" s="1471"/>
      <c r="L142" s="1471"/>
      <c r="M142" s="1471"/>
      <c r="N142" s="1471"/>
      <c r="O142" s="1471"/>
      <c r="P142" s="1471"/>
      <c r="Q142" s="1471"/>
      <c r="R142" s="1471"/>
      <c r="S142" s="1472"/>
      <c r="U142" s="943"/>
    </row>
    <row r="143" spans="1:22" x14ac:dyDescent="0.25">
      <c r="A143" s="1473"/>
      <c r="B143" s="1471"/>
      <c r="C143" s="1471"/>
      <c r="D143" s="1471"/>
      <c r="E143" s="1471"/>
      <c r="F143" s="1471"/>
      <c r="G143" s="1471"/>
      <c r="H143" s="1471"/>
      <c r="I143" s="1471"/>
      <c r="J143" s="1471"/>
      <c r="K143" s="1471"/>
      <c r="L143" s="1471"/>
      <c r="M143" s="1471"/>
      <c r="N143" s="1471"/>
      <c r="O143" s="1471"/>
      <c r="P143" s="1471"/>
      <c r="Q143" s="1471"/>
      <c r="R143" s="1471"/>
      <c r="S143" s="1472"/>
    </row>
    <row r="144" spans="1:22" x14ac:dyDescent="0.25">
      <c r="A144" s="1473"/>
      <c r="B144" s="1471"/>
      <c r="C144" s="1471"/>
      <c r="D144" s="1471"/>
      <c r="E144" s="1471"/>
      <c r="F144" s="1471"/>
      <c r="G144" s="1471"/>
      <c r="H144" s="1471"/>
      <c r="I144" s="1471"/>
      <c r="J144" s="1471"/>
      <c r="K144" s="1471"/>
      <c r="L144" s="1471"/>
      <c r="M144" s="1471"/>
      <c r="N144" s="1471"/>
      <c r="O144" s="1471"/>
      <c r="P144" s="1471"/>
      <c r="Q144" s="1471"/>
      <c r="R144" s="1471"/>
      <c r="S144" s="1472"/>
    </row>
    <row r="145" spans="1:19" x14ac:dyDescent="0.25">
      <c r="A145" s="1473"/>
      <c r="B145" s="1471"/>
      <c r="C145" s="1471"/>
      <c r="D145" s="1471"/>
      <c r="E145" s="1471"/>
      <c r="F145" s="1471"/>
      <c r="G145" s="1471"/>
      <c r="H145" s="1471"/>
      <c r="I145" s="1471"/>
      <c r="J145" s="1471"/>
      <c r="K145" s="1471"/>
      <c r="L145" s="1471"/>
      <c r="M145" s="1471"/>
      <c r="N145" s="1471"/>
      <c r="O145" s="1471"/>
      <c r="P145" s="1471"/>
      <c r="Q145" s="1471"/>
      <c r="R145" s="1471"/>
      <c r="S145" s="1472"/>
    </row>
    <row r="146" spans="1:19" x14ac:dyDescent="0.25">
      <c r="A146" s="1473"/>
      <c r="B146" s="1471"/>
      <c r="C146" s="1471"/>
      <c r="D146" s="1471"/>
      <c r="E146" s="1471"/>
      <c r="F146" s="1471"/>
      <c r="G146" s="1471"/>
      <c r="H146" s="1471"/>
      <c r="I146" s="1471"/>
      <c r="J146" s="1471"/>
      <c r="K146" s="1471"/>
      <c r="L146" s="1471"/>
      <c r="M146" s="1471"/>
      <c r="N146" s="1471"/>
      <c r="O146" s="1471"/>
      <c r="P146" s="1471"/>
      <c r="Q146" s="1471"/>
      <c r="R146" s="1471"/>
      <c r="S146" s="1472"/>
    </row>
    <row r="147" spans="1:19" x14ac:dyDescent="0.25">
      <c r="A147" s="1473"/>
      <c r="B147" s="1471"/>
      <c r="C147" s="1471"/>
      <c r="D147" s="1471"/>
      <c r="E147" s="1471"/>
      <c r="F147" s="1471"/>
      <c r="G147" s="1471"/>
      <c r="H147" s="1471"/>
      <c r="I147" s="1471"/>
      <c r="J147" s="1471"/>
      <c r="K147" s="1471"/>
      <c r="L147" s="1471"/>
      <c r="M147" s="1471"/>
      <c r="N147" s="1471"/>
      <c r="O147" s="1471"/>
      <c r="P147" s="1471"/>
      <c r="Q147" s="1471"/>
      <c r="R147" s="1471"/>
      <c r="S147" s="1472"/>
    </row>
    <row r="148" spans="1:19" x14ac:dyDescent="0.25">
      <c r="A148" s="1473"/>
      <c r="B148" s="1471"/>
      <c r="C148" s="1471"/>
      <c r="D148" s="1471"/>
      <c r="E148" s="1471"/>
      <c r="F148" s="1471"/>
      <c r="G148" s="1471"/>
      <c r="H148" s="1471"/>
      <c r="I148" s="1471"/>
      <c r="J148" s="1471"/>
      <c r="K148" s="1471"/>
      <c r="L148" s="1471"/>
      <c r="M148" s="1471"/>
      <c r="N148" s="1471"/>
      <c r="O148" s="1471"/>
      <c r="P148" s="1471"/>
      <c r="Q148" s="1471"/>
      <c r="R148" s="1471"/>
      <c r="S148" s="1472"/>
    </row>
    <row r="149" spans="1:19" x14ac:dyDescent="0.25">
      <c r="A149" s="1473"/>
      <c r="B149" s="1471"/>
      <c r="C149" s="1471"/>
      <c r="D149" s="1471"/>
      <c r="E149" s="1471"/>
      <c r="F149" s="1471"/>
      <c r="G149" s="1471"/>
      <c r="H149" s="1471"/>
      <c r="I149" s="1471"/>
      <c r="J149" s="1471"/>
      <c r="K149" s="1471"/>
      <c r="L149" s="1471"/>
      <c r="M149" s="1471"/>
      <c r="N149" s="1471"/>
      <c r="O149" s="1471"/>
      <c r="P149" s="1471"/>
      <c r="Q149" s="1471"/>
      <c r="R149" s="1471"/>
      <c r="S149" s="1472"/>
    </row>
    <row r="150" spans="1:19" ht="9" customHeight="1" x14ac:dyDescent="0.25">
      <c r="A150" s="1473"/>
      <c r="B150" s="1471"/>
      <c r="C150" s="1471"/>
      <c r="D150" s="1471"/>
      <c r="E150" s="1471"/>
      <c r="F150" s="1471"/>
      <c r="G150" s="1471"/>
      <c r="H150" s="1471"/>
      <c r="I150" s="1471"/>
      <c r="J150" s="1471"/>
      <c r="K150" s="1471"/>
      <c r="L150" s="1471"/>
      <c r="M150" s="1471"/>
      <c r="N150" s="1471"/>
      <c r="O150" s="1471"/>
      <c r="P150" s="1471"/>
      <c r="Q150" s="1471"/>
      <c r="R150" s="1471"/>
      <c r="S150" s="1472"/>
    </row>
    <row r="151" spans="1:19" hidden="1" x14ac:dyDescent="0.25">
      <c r="A151" s="1474"/>
      <c r="B151" s="1475"/>
      <c r="C151" s="1475"/>
      <c r="D151" s="1475"/>
      <c r="E151" s="1475"/>
      <c r="F151" s="1475"/>
      <c r="G151" s="1475"/>
      <c r="H151" s="1475"/>
      <c r="I151" s="1475"/>
      <c r="J151" s="1475"/>
      <c r="K151" s="1475"/>
      <c r="L151" s="1475"/>
      <c r="M151" s="1475"/>
      <c r="N151" s="1475"/>
      <c r="O151" s="1475"/>
      <c r="P151" s="1475"/>
      <c r="Q151" s="1475"/>
      <c r="R151" s="1475"/>
      <c r="S151" s="1476"/>
    </row>
    <row r="152" spans="1:19" x14ac:dyDescent="0.25">
      <c r="A152" s="1437" t="s">
        <v>351</v>
      </c>
      <c r="B152" s="1438"/>
      <c r="C152" s="1438"/>
      <c r="D152" s="1438"/>
      <c r="E152" s="668"/>
      <c r="F152" s="665"/>
      <c r="G152" s="665"/>
      <c r="H152" s="665"/>
      <c r="I152" s="665"/>
      <c r="J152" s="665"/>
      <c r="K152" s="665"/>
      <c r="L152" s="665"/>
      <c r="M152" s="665"/>
      <c r="N152" s="665"/>
      <c r="O152" s="665"/>
      <c r="P152" s="665"/>
      <c r="Q152" s="665"/>
      <c r="R152" s="665"/>
      <c r="S152" s="669"/>
    </row>
    <row r="153" spans="1:19" x14ac:dyDescent="0.25">
      <c r="A153" s="1477" t="s">
        <v>1590</v>
      </c>
      <c r="B153" s="1478"/>
      <c r="C153" s="1478"/>
      <c r="D153" s="1478"/>
      <c r="E153" s="1478"/>
      <c r="F153" s="1478"/>
      <c r="G153" s="1478"/>
      <c r="H153" s="1478"/>
      <c r="I153" s="1478"/>
      <c r="J153" s="1478"/>
      <c r="K153" s="1478"/>
      <c r="L153" s="1478"/>
      <c r="M153" s="1478"/>
      <c r="N153" s="1478"/>
      <c r="O153" s="1478"/>
      <c r="P153" s="1478"/>
      <c r="Q153" s="1478"/>
      <c r="R153" s="1478"/>
      <c r="S153" s="1479"/>
    </row>
    <row r="154" spans="1:19" x14ac:dyDescent="0.25">
      <c r="A154" s="1477"/>
      <c r="B154" s="1478"/>
      <c r="C154" s="1478"/>
      <c r="D154" s="1478"/>
      <c r="E154" s="1478"/>
      <c r="F154" s="1478"/>
      <c r="G154" s="1478"/>
      <c r="H154" s="1478"/>
      <c r="I154" s="1478"/>
      <c r="J154" s="1478"/>
      <c r="K154" s="1478"/>
      <c r="L154" s="1478"/>
      <c r="M154" s="1478"/>
      <c r="N154" s="1478"/>
      <c r="O154" s="1478"/>
      <c r="P154" s="1478"/>
      <c r="Q154" s="1478"/>
      <c r="R154" s="1478"/>
      <c r="S154" s="1479"/>
    </row>
    <row r="155" spans="1:19" x14ac:dyDescent="0.25">
      <c r="A155" s="1495"/>
      <c r="B155" s="1496"/>
      <c r="C155" s="1496"/>
      <c r="D155" s="1496"/>
      <c r="E155" s="1496"/>
      <c r="F155" s="1496"/>
      <c r="G155" s="1496"/>
      <c r="H155" s="1496"/>
      <c r="I155" s="1496"/>
      <c r="J155" s="1496"/>
      <c r="K155" s="1496"/>
      <c r="L155" s="1496"/>
      <c r="M155" s="1496"/>
      <c r="N155" s="1496"/>
      <c r="O155" s="1496"/>
      <c r="P155" s="1496"/>
      <c r="Q155" s="1496"/>
      <c r="R155" s="1496"/>
      <c r="S155" s="1497"/>
    </row>
    <row r="156" spans="1:19" x14ac:dyDescent="0.25">
      <c r="A156" s="1437" t="s">
        <v>54</v>
      </c>
      <c r="B156" s="1438"/>
      <c r="C156" s="1438"/>
      <c r="D156" s="1438"/>
      <c r="E156" s="660"/>
      <c r="F156" s="660"/>
      <c r="G156" s="660"/>
      <c r="H156" s="660"/>
      <c r="I156" s="660"/>
      <c r="J156" s="660"/>
      <c r="K156" s="660"/>
      <c r="L156" s="660"/>
      <c r="M156" s="660"/>
      <c r="N156" s="660"/>
      <c r="O156" s="660"/>
      <c r="P156" s="660"/>
      <c r="Q156" s="660"/>
      <c r="R156" s="660"/>
      <c r="S156" s="661"/>
    </row>
    <row r="157" spans="1:19" x14ac:dyDescent="0.25">
      <c r="A157" s="1477" t="s">
        <v>1591</v>
      </c>
      <c r="B157" s="1478"/>
      <c r="C157" s="1478"/>
      <c r="D157" s="1478"/>
      <c r="E157" s="1478"/>
      <c r="F157" s="1478"/>
      <c r="G157" s="1478"/>
      <c r="H157" s="1478"/>
      <c r="I157" s="1478"/>
      <c r="J157" s="1478"/>
      <c r="K157" s="1478"/>
      <c r="L157" s="1478"/>
      <c r="M157" s="1478"/>
      <c r="N157" s="1478"/>
      <c r="O157" s="1478"/>
      <c r="P157" s="1478"/>
      <c r="Q157" s="1478"/>
      <c r="R157" s="1478"/>
      <c r="S157" s="1479"/>
    </row>
    <row r="158" spans="1:19" x14ac:dyDescent="0.25">
      <c r="A158" s="1477"/>
      <c r="B158" s="1478"/>
      <c r="C158" s="1478"/>
      <c r="D158" s="1478"/>
      <c r="E158" s="1478"/>
      <c r="F158" s="1478"/>
      <c r="G158" s="1478"/>
      <c r="H158" s="1478"/>
      <c r="I158" s="1478"/>
      <c r="J158" s="1478"/>
      <c r="K158" s="1478"/>
      <c r="L158" s="1478"/>
      <c r="M158" s="1478"/>
      <c r="N158" s="1478"/>
      <c r="O158" s="1478"/>
      <c r="P158" s="1478"/>
      <c r="Q158" s="1478"/>
      <c r="R158" s="1478"/>
      <c r="S158" s="1479"/>
    </row>
    <row r="159" spans="1:19" x14ac:dyDescent="0.25">
      <c r="A159" s="1477"/>
      <c r="B159" s="1478"/>
      <c r="C159" s="1478"/>
      <c r="D159" s="1478"/>
      <c r="E159" s="1478"/>
      <c r="F159" s="1478"/>
      <c r="G159" s="1478"/>
      <c r="H159" s="1478"/>
      <c r="I159" s="1478"/>
      <c r="J159" s="1478"/>
      <c r="K159" s="1478"/>
      <c r="L159" s="1478"/>
      <c r="M159" s="1478"/>
      <c r="N159" s="1478"/>
      <c r="O159" s="1478"/>
      <c r="P159" s="1478"/>
      <c r="Q159" s="1478"/>
      <c r="R159" s="1478"/>
      <c r="S159" s="1479"/>
    </row>
    <row r="160" spans="1:19" x14ac:dyDescent="0.25">
      <c r="A160" s="1477"/>
      <c r="B160" s="1478"/>
      <c r="C160" s="1478"/>
      <c r="D160" s="1478"/>
      <c r="E160" s="1478"/>
      <c r="F160" s="1478"/>
      <c r="G160" s="1478"/>
      <c r="H160" s="1478"/>
      <c r="I160" s="1478"/>
      <c r="J160" s="1478"/>
      <c r="K160" s="1478"/>
      <c r="L160" s="1478"/>
      <c r="M160" s="1478"/>
      <c r="N160" s="1478"/>
      <c r="O160" s="1478"/>
      <c r="P160" s="1478"/>
      <c r="Q160" s="1478"/>
      <c r="R160" s="1478"/>
      <c r="S160" s="1479"/>
    </row>
    <row r="161" spans="1:21" x14ac:dyDescent="0.25">
      <c r="A161" s="1477"/>
      <c r="B161" s="1478"/>
      <c r="C161" s="1478"/>
      <c r="D161" s="1478"/>
      <c r="E161" s="1478"/>
      <c r="F161" s="1478"/>
      <c r="G161" s="1478"/>
      <c r="H161" s="1478"/>
      <c r="I161" s="1478"/>
      <c r="J161" s="1478"/>
      <c r="K161" s="1478"/>
      <c r="L161" s="1478"/>
      <c r="M161" s="1478"/>
      <c r="N161" s="1478"/>
      <c r="O161" s="1478"/>
      <c r="P161" s="1478"/>
      <c r="Q161" s="1478"/>
      <c r="R161" s="1478"/>
      <c r="S161" s="1479"/>
    </row>
    <row r="162" spans="1:21" ht="12.75" customHeight="1" x14ac:dyDescent="0.25">
      <c r="A162" s="1477"/>
      <c r="B162" s="1478"/>
      <c r="C162" s="1478"/>
      <c r="D162" s="1478"/>
      <c r="E162" s="1478"/>
      <c r="F162" s="1478"/>
      <c r="G162" s="1478"/>
      <c r="H162" s="1478"/>
      <c r="I162" s="1478"/>
      <c r="J162" s="1478"/>
      <c r="K162" s="1478"/>
      <c r="L162" s="1478"/>
      <c r="M162" s="1478"/>
      <c r="N162" s="1478"/>
      <c r="O162" s="1478"/>
      <c r="P162" s="1478"/>
      <c r="Q162" s="1478"/>
      <c r="R162" s="1478"/>
      <c r="S162" s="1479"/>
    </row>
    <row r="163" spans="1:21" x14ac:dyDescent="0.25">
      <c r="A163" s="1477"/>
      <c r="B163" s="1478"/>
      <c r="C163" s="1478"/>
      <c r="D163" s="1478"/>
      <c r="E163" s="1478"/>
      <c r="F163" s="1478"/>
      <c r="G163" s="1478"/>
      <c r="H163" s="1478"/>
      <c r="I163" s="1478"/>
      <c r="J163" s="1478"/>
      <c r="K163" s="1478"/>
      <c r="L163" s="1478"/>
      <c r="M163" s="1478"/>
      <c r="N163" s="1478"/>
      <c r="O163" s="1478"/>
      <c r="P163" s="1478"/>
      <c r="Q163" s="1478"/>
      <c r="R163" s="1478"/>
      <c r="S163" s="1479"/>
    </row>
    <row r="164" spans="1:21" x14ac:dyDescent="0.25">
      <c r="A164" s="1480"/>
      <c r="B164" s="1481"/>
      <c r="C164" s="1481"/>
      <c r="D164" s="1481"/>
      <c r="E164" s="1481"/>
      <c r="F164" s="1481"/>
      <c r="G164" s="1481"/>
      <c r="H164" s="1481"/>
      <c r="I164" s="1481"/>
      <c r="J164" s="1481"/>
      <c r="K164" s="1481"/>
      <c r="L164" s="1481"/>
      <c r="M164" s="1481"/>
      <c r="N164" s="1481"/>
      <c r="O164" s="1481"/>
      <c r="P164" s="1481"/>
      <c r="Q164" s="1481"/>
      <c r="R164" s="1481"/>
      <c r="S164" s="1482"/>
    </row>
    <row r="165" spans="1:21" x14ac:dyDescent="0.25">
      <c r="A165" s="1437" t="s">
        <v>60</v>
      </c>
      <c r="B165" s="1438"/>
      <c r="C165" s="1438"/>
      <c r="D165" s="1438"/>
      <c r="E165" s="665"/>
      <c r="F165" s="665"/>
      <c r="G165" s="665"/>
      <c r="H165" s="665"/>
      <c r="I165" s="665"/>
      <c r="J165" s="665"/>
      <c r="K165" s="666"/>
      <c r="L165" s="665"/>
      <c r="M165" s="665"/>
      <c r="N165" s="665"/>
      <c r="O165" s="665"/>
      <c r="P165" s="665"/>
      <c r="Q165" s="665"/>
      <c r="R165" s="665"/>
      <c r="S165" s="669"/>
    </row>
    <row r="166" spans="1:21" x14ac:dyDescent="0.25">
      <c r="A166" s="1477" t="s">
        <v>1343</v>
      </c>
      <c r="B166" s="1478"/>
      <c r="C166" s="1478"/>
      <c r="D166" s="1478"/>
      <c r="E166" s="1478"/>
      <c r="F166" s="1478"/>
      <c r="G166" s="1478"/>
      <c r="H166" s="1478"/>
      <c r="I166" s="1478"/>
      <c r="J166" s="1478"/>
      <c r="K166" s="1478"/>
      <c r="L166" s="1478"/>
      <c r="M166" s="1478"/>
      <c r="N166" s="1478"/>
      <c r="O166" s="1478"/>
      <c r="P166" s="1478"/>
      <c r="Q166" s="1478"/>
      <c r="R166" s="1478"/>
      <c r="S166" s="1479"/>
    </row>
    <row r="167" spans="1:21" x14ac:dyDescent="0.25">
      <c r="A167" s="1477"/>
      <c r="B167" s="1478"/>
      <c r="C167" s="1478"/>
      <c r="D167" s="1478"/>
      <c r="E167" s="1478"/>
      <c r="F167" s="1478"/>
      <c r="G167" s="1478"/>
      <c r="H167" s="1478"/>
      <c r="I167" s="1478"/>
      <c r="J167" s="1478"/>
      <c r="K167" s="1478"/>
      <c r="L167" s="1478"/>
      <c r="M167" s="1478"/>
      <c r="N167" s="1478"/>
      <c r="O167" s="1478"/>
      <c r="P167" s="1478"/>
      <c r="Q167" s="1478"/>
      <c r="R167" s="1478"/>
      <c r="S167" s="1479"/>
    </row>
    <row r="168" spans="1:21" ht="14.25" customHeight="1" x14ac:dyDescent="0.25">
      <c r="A168" s="1477"/>
      <c r="B168" s="1478"/>
      <c r="C168" s="1478"/>
      <c r="D168" s="1478"/>
      <c r="E168" s="1478"/>
      <c r="F168" s="1478"/>
      <c r="G168" s="1478"/>
      <c r="H168" s="1478"/>
      <c r="I168" s="1478"/>
      <c r="J168" s="1478"/>
      <c r="K168" s="1478"/>
      <c r="L168" s="1478"/>
      <c r="M168" s="1478"/>
      <c r="N168" s="1478"/>
      <c r="O168" s="1478"/>
      <c r="P168" s="1478"/>
      <c r="Q168" s="1478"/>
      <c r="R168" s="1478"/>
      <c r="S168" s="1479"/>
    </row>
    <row r="169" spans="1:21" ht="14.25" customHeight="1" x14ac:dyDescent="0.25">
      <c r="A169" s="664"/>
      <c r="B169" s="654"/>
      <c r="C169" s="654"/>
      <c r="D169" s="654"/>
      <c r="E169" s="654"/>
      <c r="F169" s="654"/>
      <c r="G169" s="654"/>
      <c r="H169" s="654"/>
      <c r="I169" s="654"/>
      <c r="J169" s="654"/>
      <c r="K169" s="1298"/>
      <c r="L169" s="654"/>
      <c r="M169" s="654"/>
      <c r="N169" s="654"/>
      <c r="O169" s="654"/>
      <c r="P169" s="654"/>
      <c r="Q169" s="654"/>
      <c r="R169" s="654"/>
      <c r="S169" s="663"/>
    </row>
    <row r="170" spans="1:21" ht="14.25" customHeight="1" x14ac:dyDescent="0.25">
      <c r="A170" s="664"/>
      <c r="B170" s="654"/>
      <c r="C170" s="654"/>
      <c r="D170" s="654"/>
      <c r="E170" s="654"/>
      <c r="F170" s="654"/>
      <c r="G170" s="654"/>
      <c r="H170" s="654"/>
      <c r="I170" s="654"/>
      <c r="J170" s="654"/>
      <c r="K170" s="654"/>
      <c r="L170" s="654"/>
      <c r="M170" s="654"/>
      <c r="N170" s="654"/>
      <c r="O170" s="654"/>
      <c r="P170" s="654"/>
      <c r="Q170" s="654"/>
      <c r="R170" s="654"/>
      <c r="S170" s="663"/>
    </row>
    <row r="171" spans="1:21" x14ac:dyDescent="0.25">
      <c r="A171" s="664"/>
      <c r="B171" s="654"/>
      <c r="C171" s="654"/>
      <c r="D171" s="654"/>
      <c r="E171" s="654"/>
      <c r="F171" s="654"/>
      <c r="G171" s="915"/>
      <c r="H171" s="654"/>
      <c r="I171" s="654"/>
      <c r="J171" s="660"/>
      <c r="K171" s="654"/>
      <c r="L171" s="916" t="s">
        <v>61</v>
      </c>
      <c r="M171" s="654"/>
      <c r="N171" s="654"/>
      <c r="O171" s="654"/>
      <c r="P171" s="654"/>
      <c r="Q171" s="654"/>
      <c r="R171" s="654"/>
      <c r="S171" s="663"/>
    </row>
    <row r="172" spans="1:21" x14ac:dyDescent="0.25">
      <c r="A172" s="664"/>
      <c r="B172" s="654"/>
      <c r="C172" s="654"/>
      <c r="D172" s="654"/>
      <c r="E172" s="654"/>
      <c r="F172" s="899"/>
      <c r="G172" s="865"/>
      <c r="H172" s="898"/>
      <c r="I172" s="1003" t="s">
        <v>1255</v>
      </c>
      <c r="J172" s="1303"/>
      <c r="K172" s="1303">
        <v>0.05</v>
      </c>
      <c r="L172" s="883"/>
      <c r="M172" s="864"/>
      <c r="N172" s="884" t="s">
        <v>62</v>
      </c>
      <c r="O172" s="654"/>
      <c r="P172" s="654"/>
      <c r="Q172" s="654"/>
      <c r="R172" s="654"/>
      <c r="S172" s="663"/>
    </row>
    <row r="173" spans="1:21" x14ac:dyDescent="0.25">
      <c r="A173" s="664"/>
      <c r="B173" s="654"/>
      <c r="C173" s="654"/>
      <c r="D173" s="654"/>
      <c r="E173" s="654"/>
      <c r="F173" s="654"/>
      <c r="G173" s="654"/>
      <c r="H173" s="654"/>
      <c r="I173" s="654"/>
      <c r="J173" s="654"/>
      <c r="K173" s="654"/>
      <c r="L173" s="654"/>
      <c r="M173" s="654"/>
      <c r="N173" s="654"/>
      <c r="O173" s="654"/>
      <c r="P173" s="654"/>
      <c r="Q173" s="654"/>
      <c r="R173" s="654"/>
      <c r="S173" s="663"/>
    </row>
    <row r="174" spans="1:21" x14ac:dyDescent="0.25">
      <c r="A174" s="664"/>
      <c r="B174" s="654"/>
      <c r="C174" s="654"/>
      <c r="D174" s="654"/>
      <c r="E174" s="654"/>
      <c r="F174" s="654"/>
      <c r="G174" s="654"/>
      <c r="H174" s="654"/>
      <c r="I174" s="654"/>
      <c r="J174" s="654"/>
      <c r="K174" s="654"/>
      <c r="L174" s="654"/>
      <c r="M174" s="654"/>
      <c r="N174" s="654"/>
      <c r="O174" s="654"/>
      <c r="P174" s="654"/>
      <c r="Q174" s="654"/>
      <c r="R174" s="654"/>
      <c r="S174" s="663"/>
      <c r="U174" s="671"/>
    </row>
    <row r="175" spans="1:21" x14ac:dyDescent="0.25">
      <c r="A175" s="578"/>
      <c r="B175" s="574"/>
      <c r="C175" s="574"/>
      <c r="D175" s="574"/>
      <c r="E175" s="574"/>
      <c r="F175" s="574"/>
      <c r="G175" s="574"/>
      <c r="H175" s="574"/>
      <c r="I175" s="574"/>
      <c r="J175" s="574"/>
      <c r="K175" s="574"/>
      <c r="L175" s="574"/>
      <c r="M175" s="574"/>
      <c r="N175" s="574"/>
      <c r="O175" s="574"/>
      <c r="P175" s="574"/>
      <c r="Q175" s="574"/>
      <c r="R175" s="574"/>
      <c r="S175" s="577"/>
      <c r="U175" s="671"/>
    </row>
    <row r="176" spans="1:21" x14ac:dyDescent="0.25">
      <c r="A176" s="1437" t="s">
        <v>352</v>
      </c>
      <c r="B176" s="1438"/>
      <c r="C176" s="1438"/>
      <c r="D176" s="1438"/>
      <c r="E176" s="665"/>
      <c r="F176" s="665"/>
      <c r="G176" s="665"/>
      <c r="H176" s="665"/>
      <c r="I176" s="665"/>
      <c r="J176" s="665"/>
      <c r="K176" s="666"/>
      <c r="L176" s="665"/>
      <c r="M176" s="665"/>
      <c r="N176" s="665"/>
      <c r="O176" s="665"/>
      <c r="P176" s="665"/>
      <c r="Q176" s="665"/>
      <c r="R176" s="665"/>
      <c r="S176" s="669"/>
    </row>
    <row r="177" spans="1:19" x14ac:dyDescent="0.25">
      <c r="A177" s="664"/>
      <c r="B177" s="654"/>
      <c r="C177" s="654"/>
      <c r="D177" s="654"/>
      <c r="E177" s="654"/>
      <c r="F177" s="654"/>
      <c r="G177" s="654"/>
      <c r="H177" s="654"/>
      <c r="I177" s="654"/>
      <c r="J177" s="654"/>
      <c r="K177" s="1298"/>
      <c r="L177" s="654"/>
      <c r="M177" s="876" t="s">
        <v>352</v>
      </c>
      <c r="N177" s="654"/>
      <c r="O177" s="654"/>
      <c r="P177" s="654"/>
      <c r="Q177" s="654"/>
      <c r="R177" s="654"/>
      <c r="S177" s="663"/>
    </row>
    <row r="178" spans="1:19" x14ac:dyDescent="0.25">
      <c r="A178" s="664" t="s">
        <v>1344</v>
      </c>
      <c r="B178" s="654"/>
      <c r="C178" s="654"/>
      <c r="D178" s="654"/>
      <c r="E178" s="654"/>
      <c r="F178" s="654"/>
      <c r="G178" s="654"/>
      <c r="H178" s="654"/>
      <c r="I178" s="654"/>
      <c r="J178" s="654"/>
      <c r="K178" s="1298"/>
      <c r="L178" s="654"/>
      <c r="M178" s="1053" t="s">
        <v>1350</v>
      </c>
      <c r="N178" s="1054" t="s">
        <v>1094</v>
      </c>
      <c r="O178" s="656"/>
      <c r="P178" s="654"/>
      <c r="Q178" s="654"/>
      <c r="R178" s="654"/>
      <c r="S178" s="663"/>
    </row>
    <row r="179" spans="1:19" x14ac:dyDescent="0.25">
      <c r="A179" s="664" t="s">
        <v>1345</v>
      </c>
      <c r="B179" s="654"/>
      <c r="C179" s="654"/>
      <c r="D179" s="654"/>
      <c r="E179" s="654"/>
      <c r="F179" s="654"/>
      <c r="G179" s="654"/>
      <c r="H179" s="654"/>
      <c r="I179" s="654"/>
      <c r="J179" s="654"/>
      <c r="K179" s="1298"/>
      <c r="L179" s="654"/>
      <c r="M179" s="1053" t="s">
        <v>1351</v>
      </c>
      <c r="N179" s="1054" t="s">
        <v>1094</v>
      </c>
      <c r="O179" s="656"/>
      <c r="P179" s="654"/>
      <c r="Q179" s="654"/>
      <c r="R179" s="654"/>
      <c r="S179" s="663"/>
    </row>
    <row r="180" spans="1:19" x14ac:dyDescent="0.25">
      <c r="A180" s="664" t="s">
        <v>1346</v>
      </c>
      <c r="B180" s="654"/>
      <c r="C180" s="654"/>
      <c r="D180" s="654"/>
      <c r="E180" s="654"/>
      <c r="F180" s="654"/>
      <c r="G180" s="654"/>
      <c r="H180" s="654"/>
      <c r="I180" s="654"/>
      <c r="J180" s="654"/>
      <c r="K180" s="1298"/>
      <c r="L180" s="654"/>
      <c r="M180" s="1053" t="s">
        <v>1352</v>
      </c>
      <c r="N180" s="1054" t="s">
        <v>1094</v>
      </c>
      <c r="O180" s="656"/>
      <c r="P180" s="654"/>
      <c r="Q180" s="654"/>
      <c r="R180" s="654"/>
      <c r="S180" s="663"/>
    </row>
    <row r="181" spans="1:19" x14ac:dyDescent="0.25">
      <c r="A181" s="664" t="s">
        <v>1347</v>
      </c>
      <c r="B181" s="654"/>
      <c r="C181" s="654"/>
      <c r="D181" s="654"/>
      <c r="E181" s="654"/>
      <c r="F181" s="654"/>
      <c r="G181" s="654"/>
      <c r="H181" s="654"/>
      <c r="I181" s="654"/>
      <c r="J181" s="654"/>
      <c r="K181" s="1298"/>
      <c r="L181" s="654"/>
      <c r="M181" s="1053" t="s">
        <v>1353</v>
      </c>
      <c r="N181" s="1054" t="s">
        <v>1094</v>
      </c>
      <c r="O181" s="656"/>
      <c r="P181" s="654"/>
      <c r="Q181" s="654"/>
      <c r="R181" s="654"/>
      <c r="S181" s="663"/>
    </row>
    <row r="182" spans="1:19" x14ac:dyDescent="0.25">
      <c r="A182" s="664" t="s">
        <v>1348</v>
      </c>
      <c r="B182" s="654"/>
      <c r="C182" s="654"/>
      <c r="D182" s="654"/>
      <c r="E182" s="654"/>
      <c r="F182" s="654"/>
      <c r="G182" s="654"/>
      <c r="H182" s="654"/>
      <c r="I182" s="654"/>
      <c r="J182" s="654"/>
      <c r="K182" s="1298"/>
      <c r="L182" s="654"/>
      <c r="M182" s="1053" t="s">
        <v>1353</v>
      </c>
      <c r="N182" s="1054" t="s">
        <v>1094</v>
      </c>
      <c r="O182" s="656"/>
      <c r="P182" s="654"/>
      <c r="Q182" s="654"/>
      <c r="R182" s="654"/>
      <c r="S182" s="663"/>
    </row>
    <row r="183" spans="1:19" x14ac:dyDescent="0.25">
      <c r="A183" s="664" t="s">
        <v>1349</v>
      </c>
      <c r="B183" s="654"/>
      <c r="C183" s="654"/>
      <c r="D183" s="654"/>
      <c r="E183" s="654"/>
      <c r="F183" s="654"/>
      <c r="G183" s="654"/>
      <c r="H183" s="654"/>
      <c r="I183" s="654"/>
      <c r="J183" s="654"/>
      <c r="K183" s="654"/>
      <c r="L183" s="654"/>
      <c r="M183" s="1053" t="s">
        <v>1351</v>
      </c>
      <c r="N183" s="1054" t="s">
        <v>1094</v>
      </c>
      <c r="O183" s="656"/>
      <c r="P183" s="654"/>
      <c r="Q183" s="654"/>
      <c r="R183" s="654"/>
      <c r="S183" s="663"/>
    </row>
    <row r="184" spans="1:19" x14ac:dyDescent="0.25">
      <c r="A184" s="862" t="s">
        <v>1354</v>
      </c>
      <c r="B184" s="654"/>
      <c r="C184" s="654"/>
      <c r="D184" s="654"/>
      <c r="E184" s="654"/>
      <c r="F184" s="654"/>
      <c r="G184" s="654"/>
      <c r="H184" s="654"/>
      <c r="I184" s="654"/>
      <c r="J184" s="654"/>
      <c r="K184" s="654"/>
      <c r="L184" s="654"/>
      <c r="M184" s="1035" t="s">
        <v>1355</v>
      </c>
      <c r="N184" s="1054" t="s">
        <v>1094</v>
      </c>
      <c r="O184" s="654"/>
      <c r="P184" s="654"/>
      <c r="Q184" s="654"/>
      <c r="R184" s="654"/>
      <c r="S184" s="663"/>
    </row>
    <row r="185" spans="1:19" x14ac:dyDescent="0.25">
      <c r="A185" s="664"/>
      <c r="B185" s="654"/>
      <c r="C185" s="654"/>
      <c r="D185" s="654"/>
      <c r="E185" s="654"/>
      <c r="F185" s="654"/>
      <c r="G185" s="654"/>
      <c r="H185" s="654"/>
      <c r="I185" s="654"/>
      <c r="J185" s="654"/>
      <c r="K185" s="654"/>
      <c r="L185" s="654"/>
      <c r="M185" s="654"/>
      <c r="N185" s="654"/>
      <c r="O185" s="654"/>
      <c r="P185" s="654"/>
      <c r="Q185" s="654"/>
      <c r="R185" s="654"/>
      <c r="S185" s="663"/>
    </row>
    <row r="186" spans="1:19" x14ac:dyDescent="0.25">
      <c r="A186" s="664"/>
      <c r="B186" s="1093" t="s">
        <v>1226</v>
      </c>
      <c r="C186" s="654"/>
      <c r="D186" s="654"/>
      <c r="E186" s="654"/>
      <c r="F186" s="654"/>
      <c r="G186" s="654"/>
      <c r="H186" s="654"/>
      <c r="I186" s="654"/>
      <c r="J186" s="654"/>
      <c r="K186" s="654"/>
      <c r="L186" s="654"/>
      <c r="M186" s="654"/>
      <c r="N186" s="874" t="s">
        <v>1013</v>
      </c>
      <c r="O186" s="654"/>
      <c r="P186" s="654"/>
      <c r="Q186" s="654"/>
      <c r="R186" s="654"/>
      <c r="S186" s="663"/>
    </row>
    <row r="187" spans="1:19" x14ac:dyDescent="0.25">
      <c r="A187" s="578"/>
      <c r="B187" s="574"/>
      <c r="C187" s="574"/>
      <c r="D187" s="574"/>
      <c r="E187" s="574"/>
      <c r="F187" s="574"/>
      <c r="G187" s="574"/>
      <c r="H187" s="574"/>
      <c r="I187" s="574"/>
      <c r="J187" s="574"/>
      <c r="K187" s="574"/>
      <c r="L187" s="574"/>
      <c r="M187" s="574"/>
      <c r="N187" s="574"/>
      <c r="O187" s="574"/>
      <c r="P187" s="574"/>
      <c r="Q187" s="574"/>
      <c r="R187" s="574"/>
      <c r="S187" s="577"/>
    </row>
    <row r="188" spans="1:19" ht="13.8" x14ac:dyDescent="0.25">
      <c r="A188" s="1452" t="s">
        <v>51</v>
      </c>
      <c r="B188" s="1453"/>
      <c r="C188" s="1453"/>
      <c r="D188" s="1454"/>
      <c r="E188" s="1455" t="s">
        <v>928</v>
      </c>
      <c r="F188" s="1456"/>
      <c r="G188" s="1456"/>
      <c r="H188" s="1456"/>
      <c r="I188" s="1456"/>
      <c r="J188" s="1456"/>
      <c r="K188" s="1456"/>
      <c r="L188" s="1456"/>
      <c r="M188" s="1456"/>
      <c r="N188" s="1456"/>
      <c r="O188" s="1456"/>
      <c r="P188" s="1456"/>
      <c r="Q188" s="1456"/>
      <c r="R188" s="1456"/>
      <c r="S188" s="1457"/>
    </row>
    <row r="189" spans="1:19" ht="13.8" x14ac:dyDescent="0.25">
      <c r="A189" s="1461" t="s">
        <v>1356</v>
      </c>
      <c r="B189" s="1462"/>
      <c r="C189" s="1462"/>
      <c r="D189" s="1463"/>
      <c r="E189" s="1458"/>
      <c r="F189" s="1459"/>
      <c r="G189" s="1459"/>
      <c r="H189" s="1459"/>
      <c r="I189" s="1459"/>
      <c r="J189" s="1459"/>
      <c r="K189" s="1459"/>
      <c r="L189" s="1459"/>
      <c r="M189" s="1459"/>
      <c r="N189" s="1459"/>
      <c r="O189" s="1459"/>
      <c r="P189" s="1459"/>
      <c r="Q189" s="1459"/>
      <c r="R189" s="1459"/>
      <c r="S189" s="1460"/>
    </row>
    <row r="190" spans="1:19" ht="13.8" x14ac:dyDescent="0.25">
      <c r="A190" s="1464" t="s">
        <v>52</v>
      </c>
      <c r="B190" s="1465"/>
      <c r="C190" s="1465"/>
      <c r="D190" s="1466"/>
      <c r="E190" s="1467" t="s">
        <v>362</v>
      </c>
      <c r="F190" s="1468"/>
      <c r="G190" s="1468"/>
      <c r="H190" s="1468"/>
      <c r="I190" s="1468"/>
      <c r="J190" s="1468"/>
      <c r="K190" s="1468"/>
      <c r="L190" s="1468"/>
      <c r="M190" s="1468"/>
      <c r="N190" s="1468"/>
      <c r="O190" s="1468"/>
      <c r="P190" s="1468"/>
      <c r="Q190" s="1468"/>
      <c r="R190" s="1468"/>
      <c r="S190" s="1469"/>
    </row>
    <row r="191" spans="1:19" x14ac:dyDescent="0.25">
      <c r="A191" s="1437" t="s">
        <v>53</v>
      </c>
      <c r="B191" s="1438"/>
      <c r="C191" s="1438"/>
      <c r="D191" s="1438"/>
      <c r="E191" s="1297"/>
      <c r="F191" s="660"/>
      <c r="G191" s="660"/>
      <c r="H191" s="660"/>
      <c r="I191" s="660"/>
      <c r="J191" s="660"/>
      <c r="K191" s="660"/>
      <c r="L191" s="660"/>
      <c r="M191" s="660"/>
      <c r="N191" s="660"/>
      <c r="O191" s="660"/>
      <c r="P191" s="660"/>
      <c r="Q191" s="660"/>
      <c r="R191" s="660"/>
      <c r="S191" s="661"/>
    </row>
    <row r="192" spans="1:19" x14ac:dyDescent="0.25">
      <c r="A192" s="1470" t="s">
        <v>1357</v>
      </c>
      <c r="B192" s="1471"/>
      <c r="C192" s="1471"/>
      <c r="D192" s="1471"/>
      <c r="E192" s="1471"/>
      <c r="F192" s="1471"/>
      <c r="G192" s="1471"/>
      <c r="H192" s="1471"/>
      <c r="I192" s="1471"/>
      <c r="J192" s="1471"/>
      <c r="K192" s="1471"/>
      <c r="L192" s="1471"/>
      <c r="M192" s="1471"/>
      <c r="N192" s="1471"/>
      <c r="O192" s="1471"/>
      <c r="P192" s="1471"/>
      <c r="Q192" s="1471"/>
      <c r="R192" s="1471"/>
      <c r="S192" s="1472"/>
    </row>
    <row r="193" spans="1:19" x14ac:dyDescent="0.25">
      <c r="A193" s="1473"/>
      <c r="B193" s="1471"/>
      <c r="C193" s="1471"/>
      <c r="D193" s="1471"/>
      <c r="E193" s="1471"/>
      <c r="F193" s="1471"/>
      <c r="G193" s="1471"/>
      <c r="H193" s="1471"/>
      <c r="I193" s="1471"/>
      <c r="J193" s="1471"/>
      <c r="K193" s="1471"/>
      <c r="L193" s="1471"/>
      <c r="M193" s="1471"/>
      <c r="N193" s="1471"/>
      <c r="O193" s="1471"/>
      <c r="P193" s="1471"/>
      <c r="Q193" s="1471"/>
      <c r="R193" s="1471"/>
      <c r="S193" s="1472"/>
    </row>
    <row r="194" spans="1:19" x14ac:dyDescent="0.25">
      <c r="A194" s="1473"/>
      <c r="B194" s="1471"/>
      <c r="C194" s="1471"/>
      <c r="D194" s="1471"/>
      <c r="E194" s="1471"/>
      <c r="F194" s="1471"/>
      <c r="G194" s="1471"/>
      <c r="H194" s="1471"/>
      <c r="I194" s="1471"/>
      <c r="J194" s="1471"/>
      <c r="K194" s="1471"/>
      <c r="L194" s="1471"/>
      <c r="M194" s="1471"/>
      <c r="N194" s="1471"/>
      <c r="O194" s="1471"/>
      <c r="P194" s="1471"/>
      <c r="Q194" s="1471"/>
      <c r="R194" s="1471"/>
      <c r="S194" s="1472"/>
    </row>
    <row r="195" spans="1:19" x14ac:dyDescent="0.25">
      <c r="A195" s="1473"/>
      <c r="B195" s="1471"/>
      <c r="C195" s="1471"/>
      <c r="D195" s="1471"/>
      <c r="E195" s="1471"/>
      <c r="F195" s="1471"/>
      <c r="G195" s="1471"/>
      <c r="H195" s="1471"/>
      <c r="I195" s="1471"/>
      <c r="J195" s="1471"/>
      <c r="K195" s="1471"/>
      <c r="L195" s="1471"/>
      <c r="M195" s="1471"/>
      <c r="N195" s="1471"/>
      <c r="O195" s="1471"/>
      <c r="P195" s="1471"/>
      <c r="Q195" s="1471"/>
      <c r="R195" s="1471"/>
      <c r="S195" s="1472"/>
    </row>
    <row r="196" spans="1:19" x14ac:dyDescent="0.25">
      <c r="A196" s="1473"/>
      <c r="B196" s="1471"/>
      <c r="C196" s="1471"/>
      <c r="D196" s="1471"/>
      <c r="E196" s="1471"/>
      <c r="F196" s="1471"/>
      <c r="G196" s="1471"/>
      <c r="H196" s="1471"/>
      <c r="I196" s="1471"/>
      <c r="J196" s="1471"/>
      <c r="K196" s="1471"/>
      <c r="L196" s="1471"/>
      <c r="M196" s="1471"/>
      <c r="N196" s="1471"/>
      <c r="O196" s="1471"/>
      <c r="P196" s="1471"/>
      <c r="Q196" s="1471"/>
      <c r="R196" s="1471"/>
      <c r="S196" s="1472"/>
    </row>
    <row r="197" spans="1:19" x14ac:dyDescent="0.25">
      <c r="A197" s="1473"/>
      <c r="B197" s="1471"/>
      <c r="C197" s="1471"/>
      <c r="D197" s="1471"/>
      <c r="E197" s="1471"/>
      <c r="F197" s="1471"/>
      <c r="G197" s="1471"/>
      <c r="H197" s="1471"/>
      <c r="I197" s="1471"/>
      <c r="J197" s="1471"/>
      <c r="K197" s="1471"/>
      <c r="L197" s="1471"/>
      <c r="M197" s="1471"/>
      <c r="N197" s="1471"/>
      <c r="O197" s="1471"/>
      <c r="P197" s="1471"/>
      <c r="Q197" s="1471"/>
      <c r="R197" s="1471"/>
      <c r="S197" s="1472"/>
    </row>
    <row r="198" spans="1:19" x14ac:dyDescent="0.25">
      <c r="A198" s="1473"/>
      <c r="B198" s="1471"/>
      <c r="C198" s="1471"/>
      <c r="D198" s="1471"/>
      <c r="E198" s="1471"/>
      <c r="F198" s="1471"/>
      <c r="G198" s="1471"/>
      <c r="H198" s="1471"/>
      <c r="I198" s="1471"/>
      <c r="J198" s="1471"/>
      <c r="K198" s="1471"/>
      <c r="L198" s="1471"/>
      <c r="M198" s="1471"/>
      <c r="N198" s="1471"/>
      <c r="O198" s="1471"/>
      <c r="P198" s="1471"/>
      <c r="Q198" s="1471"/>
      <c r="R198" s="1471"/>
      <c r="S198" s="1472"/>
    </row>
    <row r="199" spans="1:19" x14ac:dyDescent="0.25">
      <c r="A199" s="1474"/>
      <c r="B199" s="1475"/>
      <c r="C199" s="1475"/>
      <c r="D199" s="1475"/>
      <c r="E199" s="1475"/>
      <c r="F199" s="1475"/>
      <c r="G199" s="1475"/>
      <c r="H199" s="1475"/>
      <c r="I199" s="1475"/>
      <c r="J199" s="1475"/>
      <c r="K199" s="1475"/>
      <c r="L199" s="1475"/>
      <c r="M199" s="1475"/>
      <c r="N199" s="1475"/>
      <c r="O199" s="1475"/>
      <c r="P199" s="1475"/>
      <c r="Q199" s="1475"/>
      <c r="R199" s="1475"/>
      <c r="S199" s="1476"/>
    </row>
    <row r="200" spans="1:19" x14ac:dyDescent="0.25">
      <c r="A200" s="1437" t="s">
        <v>351</v>
      </c>
      <c r="B200" s="1438"/>
      <c r="C200" s="1438"/>
      <c r="D200" s="1438"/>
      <c r="E200" s="668"/>
      <c r="F200" s="665"/>
      <c r="G200" s="665"/>
      <c r="H200" s="665"/>
      <c r="I200" s="665"/>
      <c r="J200" s="665"/>
      <c r="K200" s="665"/>
      <c r="L200" s="665"/>
      <c r="M200" s="665"/>
      <c r="N200" s="665"/>
      <c r="O200" s="665"/>
      <c r="P200" s="665"/>
      <c r="Q200" s="665"/>
      <c r="R200" s="665"/>
      <c r="S200" s="669"/>
    </row>
    <row r="201" spans="1:19" x14ac:dyDescent="0.25">
      <c r="A201" s="1477"/>
      <c r="B201" s="1478"/>
      <c r="C201" s="1478"/>
      <c r="D201" s="1478"/>
      <c r="E201" s="1478"/>
      <c r="F201" s="1478"/>
      <c r="G201" s="1478"/>
      <c r="H201" s="1478"/>
      <c r="I201" s="1478"/>
      <c r="J201" s="1478"/>
      <c r="K201" s="1478"/>
      <c r="L201" s="1478"/>
      <c r="M201" s="1478"/>
      <c r="N201" s="1478"/>
      <c r="O201" s="1478"/>
      <c r="P201" s="1478"/>
      <c r="Q201" s="1478"/>
      <c r="R201" s="1478"/>
      <c r="S201" s="1479"/>
    </row>
    <row r="202" spans="1:19" x14ac:dyDescent="0.25">
      <c r="A202" s="1477"/>
      <c r="B202" s="1478"/>
      <c r="C202" s="1478"/>
      <c r="D202" s="1478"/>
      <c r="E202" s="1478"/>
      <c r="F202" s="1478"/>
      <c r="G202" s="1478"/>
      <c r="H202" s="1478"/>
      <c r="I202" s="1478"/>
      <c r="J202" s="1478"/>
      <c r="K202" s="1478"/>
      <c r="L202" s="1478"/>
      <c r="M202" s="1478"/>
      <c r="N202" s="1478"/>
      <c r="O202" s="1478"/>
      <c r="P202" s="1478"/>
      <c r="Q202" s="1478"/>
      <c r="R202" s="1478"/>
      <c r="S202" s="1479"/>
    </row>
    <row r="203" spans="1:19" x14ac:dyDescent="0.25">
      <c r="A203" s="1480"/>
      <c r="B203" s="1481"/>
      <c r="C203" s="1481"/>
      <c r="D203" s="1481"/>
      <c r="E203" s="1481"/>
      <c r="F203" s="1481"/>
      <c r="G203" s="1481"/>
      <c r="H203" s="1481"/>
      <c r="I203" s="1481"/>
      <c r="J203" s="1481"/>
      <c r="K203" s="1481"/>
      <c r="L203" s="1481"/>
      <c r="M203" s="1481"/>
      <c r="N203" s="1481"/>
      <c r="O203" s="1481"/>
      <c r="P203" s="1481"/>
      <c r="Q203" s="1481"/>
      <c r="R203" s="1481"/>
      <c r="S203" s="1482"/>
    </row>
    <row r="204" spans="1:19" x14ac:dyDescent="0.25">
      <c r="A204" s="1437" t="s">
        <v>54</v>
      </c>
      <c r="B204" s="1438"/>
      <c r="C204" s="1438"/>
      <c r="D204" s="1438"/>
      <c r="E204" s="660"/>
      <c r="F204" s="660"/>
      <c r="G204" s="660"/>
      <c r="H204" s="660"/>
      <c r="I204" s="660"/>
      <c r="J204" s="660"/>
      <c r="K204" s="660"/>
      <c r="L204" s="660"/>
      <c r="M204" s="660"/>
      <c r="N204" s="660"/>
      <c r="O204" s="660"/>
      <c r="P204" s="660"/>
      <c r="Q204" s="660"/>
      <c r="R204" s="660"/>
      <c r="S204" s="661"/>
    </row>
    <row r="205" spans="1:19" x14ac:dyDescent="0.25">
      <c r="A205" s="1477" t="s">
        <v>1358</v>
      </c>
      <c r="B205" s="1478"/>
      <c r="C205" s="1478"/>
      <c r="D205" s="1478"/>
      <c r="E205" s="1478"/>
      <c r="F205" s="1478"/>
      <c r="G205" s="1478"/>
      <c r="H205" s="1478"/>
      <c r="I205" s="1478"/>
      <c r="J205" s="1478"/>
      <c r="K205" s="1478"/>
      <c r="L205" s="1478"/>
      <c r="M205" s="1478"/>
      <c r="N205" s="1478"/>
      <c r="O205" s="1478"/>
      <c r="P205" s="1478"/>
      <c r="Q205" s="1478"/>
      <c r="R205" s="1478"/>
      <c r="S205" s="1479"/>
    </row>
    <row r="206" spans="1:19" x14ac:dyDescent="0.25">
      <c r="A206" s="1477"/>
      <c r="B206" s="1478"/>
      <c r="C206" s="1478"/>
      <c r="D206" s="1478"/>
      <c r="E206" s="1478"/>
      <c r="F206" s="1478"/>
      <c r="G206" s="1478"/>
      <c r="H206" s="1478"/>
      <c r="I206" s="1478"/>
      <c r="J206" s="1478"/>
      <c r="K206" s="1478"/>
      <c r="L206" s="1478"/>
      <c r="M206" s="1478"/>
      <c r="N206" s="1478"/>
      <c r="O206" s="1478"/>
      <c r="P206" s="1478"/>
      <c r="Q206" s="1478"/>
      <c r="R206" s="1478"/>
      <c r="S206" s="1479"/>
    </row>
    <row r="207" spans="1:19" x14ac:dyDescent="0.25">
      <c r="A207" s="1477"/>
      <c r="B207" s="1478"/>
      <c r="C207" s="1478"/>
      <c r="D207" s="1478"/>
      <c r="E207" s="1478"/>
      <c r="F207" s="1478"/>
      <c r="G207" s="1478"/>
      <c r="H207" s="1478"/>
      <c r="I207" s="1478"/>
      <c r="J207" s="1478"/>
      <c r="K207" s="1478"/>
      <c r="L207" s="1478"/>
      <c r="M207" s="1478"/>
      <c r="N207" s="1478"/>
      <c r="O207" s="1478"/>
      <c r="P207" s="1478"/>
      <c r="Q207" s="1478"/>
      <c r="R207" s="1478"/>
      <c r="S207" s="1479"/>
    </row>
    <row r="208" spans="1:19" x14ac:dyDescent="0.25">
      <c r="A208" s="1477"/>
      <c r="B208" s="1478"/>
      <c r="C208" s="1478"/>
      <c r="D208" s="1478"/>
      <c r="E208" s="1478"/>
      <c r="F208" s="1478"/>
      <c r="G208" s="1478"/>
      <c r="H208" s="1478"/>
      <c r="I208" s="1478"/>
      <c r="J208" s="1478"/>
      <c r="K208" s="1478"/>
      <c r="L208" s="1478"/>
      <c r="M208" s="1478"/>
      <c r="N208" s="1478"/>
      <c r="O208" s="1478"/>
      <c r="P208" s="1478"/>
      <c r="Q208" s="1478"/>
      <c r="R208" s="1478"/>
      <c r="S208" s="1479"/>
    </row>
    <row r="209" spans="1:19" x14ac:dyDescent="0.25">
      <c r="A209" s="1477"/>
      <c r="B209" s="1478"/>
      <c r="C209" s="1478"/>
      <c r="D209" s="1478"/>
      <c r="E209" s="1478"/>
      <c r="F209" s="1478"/>
      <c r="G209" s="1478"/>
      <c r="H209" s="1478"/>
      <c r="I209" s="1478"/>
      <c r="J209" s="1478"/>
      <c r="K209" s="1478"/>
      <c r="L209" s="1478"/>
      <c r="M209" s="1478"/>
      <c r="N209" s="1478"/>
      <c r="O209" s="1478"/>
      <c r="P209" s="1478"/>
      <c r="Q209" s="1478"/>
      <c r="R209" s="1478"/>
      <c r="S209" s="1479"/>
    </row>
    <row r="210" spans="1:19" x14ac:dyDescent="0.25">
      <c r="A210" s="1477"/>
      <c r="B210" s="1478"/>
      <c r="C210" s="1478"/>
      <c r="D210" s="1478"/>
      <c r="E210" s="1478"/>
      <c r="F210" s="1478"/>
      <c r="G210" s="1478"/>
      <c r="H210" s="1478"/>
      <c r="I210" s="1478"/>
      <c r="J210" s="1478"/>
      <c r="K210" s="1478"/>
      <c r="L210" s="1478"/>
      <c r="M210" s="1478"/>
      <c r="N210" s="1478"/>
      <c r="O210" s="1478"/>
      <c r="P210" s="1478"/>
      <c r="Q210" s="1478"/>
      <c r="R210" s="1478"/>
      <c r="S210" s="1479"/>
    </row>
    <row r="211" spans="1:19" x14ac:dyDescent="0.25">
      <c r="A211" s="1477"/>
      <c r="B211" s="1478"/>
      <c r="C211" s="1478"/>
      <c r="D211" s="1478"/>
      <c r="E211" s="1478"/>
      <c r="F211" s="1478"/>
      <c r="G211" s="1478"/>
      <c r="H211" s="1478"/>
      <c r="I211" s="1478"/>
      <c r="J211" s="1478"/>
      <c r="K211" s="1478"/>
      <c r="L211" s="1478"/>
      <c r="M211" s="1478"/>
      <c r="N211" s="1478"/>
      <c r="O211" s="1478"/>
      <c r="P211" s="1478"/>
      <c r="Q211" s="1478"/>
      <c r="R211" s="1478"/>
      <c r="S211" s="1479"/>
    </row>
    <row r="212" spans="1:19" x14ac:dyDescent="0.25">
      <c r="A212" s="1477"/>
      <c r="B212" s="1478"/>
      <c r="C212" s="1478"/>
      <c r="D212" s="1478"/>
      <c r="E212" s="1478"/>
      <c r="F212" s="1478"/>
      <c r="G212" s="1478"/>
      <c r="H212" s="1478"/>
      <c r="I212" s="1478"/>
      <c r="J212" s="1478"/>
      <c r="K212" s="1478"/>
      <c r="L212" s="1478"/>
      <c r="M212" s="1478"/>
      <c r="N212" s="1478"/>
      <c r="O212" s="1478"/>
      <c r="P212" s="1478"/>
      <c r="Q212" s="1478"/>
      <c r="R212" s="1478"/>
      <c r="S212" s="1479"/>
    </row>
    <row r="213" spans="1:19" x14ac:dyDescent="0.25">
      <c r="A213" s="1477"/>
      <c r="B213" s="1478"/>
      <c r="C213" s="1478"/>
      <c r="D213" s="1478"/>
      <c r="E213" s="1478"/>
      <c r="F213" s="1478"/>
      <c r="G213" s="1478"/>
      <c r="H213" s="1478"/>
      <c r="I213" s="1478"/>
      <c r="J213" s="1478"/>
      <c r="K213" s="1478"/>
      <c r="L213" s="1478"/>
      <c r="M213" s="1478"/>
      <c r="N213" s="1478"/>
      <c r="O213" s="1478"/>
      <c r="P213" s="1478"/>
      <c r="Q213" s="1478"/>
      <c r="R213" s="1478"/>
      <c r="S213" s="1479"/>
    </row>
    <row r="214" spans="1:19" x14ac:dyDescent="0.25">
      <c r="A214" s="1477"/>
      <c r="B214" s="1478"/>
      <c r="C214" s="1478"/>
      <c r="D214" s="1478"/>
      <c r="E214" s="1478"/>
      <c r="F214" s="1478"/>
      <c r="G214" s="1478"/>
      <c r="H214" s="1478"/>
      <c r="I214" s="1478"/>
      <c r="J214" s="1478"/>
      <c r="K214" s="1478"/>
      <c r="L214" s="1478"/>
      <c r="M214" s="1478"/>
      <c r="N214" s="1478"/>
      <c r="O214" s="1478"/>
      <c r="P214" s="1478"/>
      <c r="Q214" s="1478"/>
      <c r="R214" s="1478"/>
      <c r="S214" s="1479"/>
    </row>
    <row r="215" spans="1:19" x14ac:dyDescent="0.25">
      <c r="A215" s="1477"/>
      <c r="B215" s="1478"/>
      <c r="C215" s="1478"/>
      <c r="D215" s="1478"/>
      <c r="E215" s="1478"/>
      <c r="F215" s="1478"/>
      <c r="G215" s="1478"/>
      <c r="H215" s="1478"/>
      <c r="I215" s="1478"/>
      <c r="J215" s="1478"/>
      <c r="K215" s="1478"/>
      <c r="L215" s="1478"/>
      <c r="M215" s="1478"/>
      <c r="N215" s="1478"/>
      <c r="O215" s="1478"/>
      <c r="P215" s="1478"/>
      <c r="Q215" s="1478"/>
      <c r="R215" s="1478"/>
      <c r="S215" s="1479"/>
    </row>
    <row r="216" spans="1:19" x14ac:dyDescent="0.25">
      <c r="A216" s="1477"/>
      <c r="B216" s="1478"/>
      <c r="C216" s="1478"/>
      <c r="D216" s="1478"/>
      <c r="E216" s="1478"/>
      <c r="F216" s="1478"/>
      <c r="G216" s="1478"/>
      <c r="H216" s="1478"/>
      <c r="I216" s="1478"/>
      <c r="J216" s="1478"/>
      <c r="K216" s="1478"/>
      <c r="L216" s="1478"/>
      <c r="M216" s="1478"/>
      <c r="N216" s="1478"/>
      <c r="O216" s="1478"/>
      <c r="P216" s="1478"/>
      <c r="Q216" s="1478"/>
      <c r="R216" s="1478"/>
      <c r="S216" s="1479"/>
    </row>
    <row r="217" spans="1:19" x14ac:dyDescent="0.25">
      <c r="A217" s="1477"/>
      <c r="B217" s="1478"/>
      <c r="C217" s="1478"/>
      <c r="D217" s="1478"/>
      <c r="E217" s="1478"/>
      <c r="F217" s="1478"/>
      <c r="G217" s="1478"/>
      <c r="H217" s="1478"/>
      <c r="I217" s="1478"/>
      <c r="J217" s="1478"/>
      <c r="K217" s="1478"/>
      <c r="L217" s="1478"/>
      <c r="M217" s="1478"/>
      <c r="N217" s="1478"/>
      <c r="O217" s="1478"/>
      <c r="P217" s="1478"/>
      <c r="Q217" s="1478"/>
      <c r="R217" s="1478"/>
      <c r="S217" s="1479"/>
    </row>
    <row r="218" spans="1:19" x14ac:dyDescent="0.25">
      <c r="A218" s="1477"/>
      <c r="B218" s="1478"/>
      <c r="C218" s="1478"/>
      <c r="D218" s="1478"/>
      <c r="E218" s="1478"/>
      <c r="F218" s="1478"/>
      <c r="G218" s="1478"/>
      <c r="H218" s="1478"/>
      <c r="I218" s="1478"/>
      <c r="J218" s="1478"/>
      <c r="K218" s="1478"/>
      <c r="L218" s="1478"/>
      <c r="M218" s="1478"/>
      <c r="N218" s="1478"/>
      <c r="O218" s="1478"/>
      <c r="P218" s="1478"/>
      <c r="Q218" s="1478"/>
      <c r="R218" s="1478"/>
      <c r="S218" s="1479"/>
    </row>
    <row r="219" spans="1:19" ht="15.75" customHeight="1" x14ac:dyDescent="0.25">
      <c r="A219" s="1477"/>
      <c r="B219" s="1478"/>
      <c r="C219" s="1478"/>
      <c r="D219" s="1478"/>
      <c r="E219" s="1478"/>
      <c r="F219" s="1478"/>
      <c r="G219" s="1478"/>
      <c r="H219" s="1478"/>
      <c r="I219" s="1478"/>
      <c r="J219" s="1478"/>
      <c r="K219" s="1478"/>
      <c r="L219" s="1478"/>
      <c r="M219" s="1478"/>
      <c r="N219" s="1478"/>
      <c r="O219" s="1478"/>
      <c r="P219" s="1478"/>
      <c r="Q219" s="1478"/>
      <c r="R219" s="1478"/>
      <c r="S219" s="1479"/>
    </row>
    <row r="220" spans="1:19" x14ac:dyDescent="0.25">
      <c r="A220" s="1477"/>
      <c r="B220" s="1478"/>
      <c r="C220" s="1478"/>
      <c r="D220" s="1478"/>
      <c r="E220" s="1478"/>
      <c r="F220" s="1478"/>
      <c r="G220" s="1478"/>
      <c r="H220" s="1478"/>
      <c r="I220" s="1478"/>
      <c r="J220" s="1478"/>
      <c r="K220" s="1478"/>
      <c r="L220" s="1478"/>
      <c r="M220" s="1478"/>
      <c r="N220" s="1478"/>
      <c r="O220" s="1478"/>
      <c r="P220" s="1478"/>
      <c r="Q220" s="1478"/>
      <c r="R220" s="1478"/>
      <c r="S220" s="1479"/>
    </row>
    <row r="221" spans="1:19" x14ac:dyDescent="0.25">
      <c r="A221" s="1477"/>
      <c r="B221" s="1478"/>
      <c r="C221" s="1478"/>
      <c r="D221" s="1478"/>
      <c r="E221" s="1478"/>
      <c r="F221" s="1478"/>
      <c r="G221" s="1478"/>
      <c r="H221" s="1478"/>
      <c r="I221" s="1478"/>
      <c r="J221" s="1478"/>
      <c r="K221" s="1478"/>
      <c r="L221" s="1478"/>
      <c r="M221" s="1478"/>
      <c r="N221" s="1478"/>
      <c r="O221" s="1478"/>
      <c r="P221" s="1478"/>
      <c r="Q221" s="1478"/>
      <c r="R221" s="1478"/>
      <c r="S221" s="1479"/>
    </row>
    <row r="222" spans="1:19" x14ac:dyDescent="0.25">
      <c r="A222" s="1477"/>
      <c r="B222" s="1478"/>
      <c r="C222" s="1478"/>
      <c r="D222" s="1478"/>
      <c r="E222" s="1478"/>
      <c r="F222" s="1478"/>
      <c r="G222" s="1478"/>
      <c r="H222" s="1478"/>
      <c r="I222" s="1478"/>
      <c r="J222" s="1478"/>
      <c r="K222" s="1478"/>
      <c r="L222" s="1478"/>
      <c r="M222" s="1478"/>
      <c r="N222" s="1478"/>
      <c r="O222" s="1478"/>
      <c r="P222" s="1478"/>
      <c r="Q222" s="1478"/>
      <c r="R222" s="1478"/>
      <c r="S222" s="1479"/>
    </row>
    <row r="223" spans="1:19" x14ac:dyDescent="0.25">
      <c r="A223" s="1480"/>
      <c r="B223" s="1481"/>
      <c r="C223" s="1481"/>
      <c r="D223" s="1481"/>
      <c r="E223" s="1481"/>
      <c r="F223" s="1481"/>
      <c r="G223" s="1481"/>
      <c r="H223" s="1481"/>
      <c r="I223" s="1481"/>
      <c r="J223" s="1481"/>
      <c r="K223" s="1481"/>
      <c r="L223" s="1481"/>
      <c r="M223" s="1481"/>
      <c r="N223" s="1481"/>
      <c r="O223" s="1481"/>
      <c r="P223" s="1481"/>
      <c r="Q223" s="1481"/>
      <c r="R223" s="1481"/>
      <c r="S223" s="1482"/>
    </row>
    <row r="224" spans="1:19" x14ac:dyDescent="0.25">
      <c r="A224" s="1437" t="s">
        <v>60</v>
      </c>
      <c r="B224" s="1438"/>
      <c r="C224" s="1438"/>
      <c r="D224" s="1438"/>
      <c r="E224" s="665"/>
      <c r="F224" s="665"/>
      <c r="G224" s="665"/>
      <c r="H224" s="665"/>
      <c r="I224" s="665"/>
      <c r="J224" s="665"/>
      <c r="K224" s="666"/>
      <c r="L224" s="665"/>
      <c r="M224" s="665"/>
      <c r="N224" s="665"/>
      <c r="O224" s="665"/>
      <c r="P224" s="665"/>
      <c r="Q224" s="665"/>
      <c r="R224" s="665"/>
      <c r="S224" s="669"/>
    </row>
    <row r="225" spans="1:19" x14ac:dyDescent="0.25">
      <c r="A225" s="1477" t="s">
        <v>1359</v>
      </c>
      <c r="B225" s="1478"/>
      <c r="C225" s="1478"/>
      <c r="D225" s="1478"/>
      <c r="E225" s="1478"/>
      <c r="F225" s="1478"/>
      <c r="G225" s="1478"/>
      <c r="H225" s="1478"/>
      <c r="I225" s="1478"/>
      <c r="J225" s="1478"/>
      <c r="K225" s="1478"/>
      <c r="L225" s="1478"/>
      <c r="M225" s="1478"/>
      <c r="N225" s="1478"/>
      <c r="O225" s="1478"/>
      <c r="P225" s="1478"/>
      <c r="Q225" s="1478"/>
      <c r="R225" s="1478"/>
      <c r="S225" s="1479"/>
    </row>
    <row r="226" spans="1:19" x14ac:dyDescent="0.25">
      <c r="A226" s="1477"/>
      <c r="B226" s="1478"/>
      <c r="C226" s="1478"/>
      <c r="D226" s="1478"/>
      <c r="E226" s="1478"/>
      <c r="F226" s="1478"/>
      <c r="G226" s="1478"/>
      <c r="H226" s="1478"/>
      <c r="I226" s="1478"/>
      <c r="J226" s="1478"/>
      <c r="K226" s="1478"/>
      <c r="L226" s="1478"/>
      <c r="M226" s="1478"/>
      <c r="N226" s="1478"/>
      <c r="O226" s="1478"/>
      <c r="P226" s="1478"/>
      <c r="Q226" s="1478"/>
      <c r="R226" s="1478"/>
      <c r="S226" s="1479"/>
    </row>
    <row r="227" spans="1:19" x14ac:dyDescent="0.25">
      <c r="A227" s="1477"/>
      <c r="B227" s="1478"/>
      <c r="C227" s="1478"/>
      <c r="D227" s="1478"/>
      <c r="E227" s="1478"/>
      <c r="F227" s="1478"/>
      <c r="G227" s="1478"/>
      <c r="H227" s="1478"/>
      <c r="I227" s="1478"/>
      <c r="J227" s="1478"/>
      <c r="K227" s="1478"/>
      <c r="L227" s="1478"/>
      <c r="M227" s="1478"/>
      <c r="N227" s="1478"/>
      <c r="O227" s="1478"/>
      <c r="P227" s="1478"/>
      <c r="Q227" s="1478"/>
      <c r="R227" s="1478"/>
      <c r="S227" s="1479"/>
    </row>
    <row r="228" spans="1:19" x14ac:dyDescent="0.25">
      <c r="A228" s="664"/>
      <c r="B228" s="654"/>
      <c r="C228" s="654"/>
      <c r="D228" s="654"/>
      <c r="E228" s="654"/>
      <c r="F228" s="654"/>
      <c r="G228" s="654"/>
      <c r="H228" s="654"/>
      <c r="I228" s="654"/>
      <c r="J228" s="654"/>
      <c r="K228" s="1298"/>
      <c r="L228" s="654"/>
      <c r="M228" s="654"/>
      <c r="N228" s="654"/>
      <c r="O228" s="654"/>
      <c r="P228" s="654"/>
      <c r="Q228" s="654"/>
      <c r="R228" s="654"/>
      <c r="S228" s="663"/>
    </row>
    <row r="229" spans="1:19" x14ac:dyDescent="0.25">
      <c r="A229" s="664"/>
      <c r="B229" s="654"/>
      <c r="C229" s="654"/>
      <c r="D229" s="654"/>
      <c r="E229" s="654"/>
      <c r="F229" s="654"/>
      <c r="G229" s="654"/>
      <c r="H229" s="654"/>
      <c r="I229" s="654"/>
      <c r="J229" s="654"/>
      <c r="K229" s="654"/>
      <c r="L229" s="654"/>
      <c r="M229" s="654"/>
      <c r="N229" s="654"/>
      <c r="O229" s="654"/>
      <c r="P229" s="654"/>
      <c r="Q229" s="654"/>
      <c r="R229" s="654"/>
      <c r="S229" s="663"/>
    </row>
    <row r="230" spans="1:19" x14ac:dyDescent="0.25">
      <c r="A230" s="664"/>
      <c r="B230" s="654"/>
      <c r="C230" s="654"/>
      <c r="D230" s="654"/>
      <c r="E230" s="654"/>
      <c r="F230" s="654"/>
      <c r="G230" s="1302" t="s">
        <v>1360</v>
      </c>
      <c r="H230" s="654"/>
      <c r="I230" s="654"/>
      <c r="J230" s="660"/>
      <c r="K230" s="654"/>
      <c r="L230" s="656"/>
      <c r="M230" s="916" t="s">
        <v>61</v>
      </c>
      <c r="N230" s="654"/>
      <c r="O230" s="654"/>
      <c r="P230" s="654"/>
      <c r="Q230" s="654"/>
      <c r="R230" s="654"/>
      <c r="S230" s="663"/>
    </row>
    <row r="231" spans="1:19" x14ac:dyDescent="0.25">
      <c r="A231" s="664"/>
      <c r="B231" s="654"/>
      <c r="C231" s="654"/>
      <c r="D231" s="654"/>
      <c r="E231" s="654"/>
      <c r="F231" s="899"/>
      <c r="G231" s="865"/>
      <c r="H231" s="898"/>
      <c r="I231" s="980" t="s">
        <v>63</v>
      </c>
      <c r="J231" s="931" t="s">
        <v>1361</v>
      </c>
      <c r="K231" s="1056"/>
      <c r="L231" s="1057" t="s">
        <v>1220</v>
      </c>
      <c r="M231" s="883"/>
      <c r="N231" s="864"/>
      <c r="O231" s="980" t="s">
        <v>63</v>
      </c>
      <c r="P231" s="654"/>
      <c r="Q231" s="654"/>
      <c r="R231" s="654"/>
      <c r="S231" s="663"/>
    </row>
    <row r="232" spans="1:19" x14ac:dyDescent="0.25">
      <c r="A232" s="664"/>
      <c r="B232" s="654"/>
      <c r="C232" s="654"/>
      <c r="D232" s="654"/>
      <c r="E232" s="654"/>
      <c r="F232" s="654"/>
      <c r="G232" s="654"/>
      <c r="H232" s="654"/>
      <c r="I232" s="654"/>
      <c r="J232" s="654"/>
      <c r="K232" s="654"/>
      <c r="L232" s="654"/>
      <c r="M232" s="654"/>
      <c r="N232" s="654"/>
      <c r="O232" s="654"/>
      <c r="P232" s="654"/>
      <c r="Q232" s="654"/>
      <c r="R232" s="654"/>
      <c r="S232" s="663"/>
    </row>
    <row r="233" spans="1:19" x14ac:dyDescent="0.25">
      <c r="A233" s="578"/>
      <c r="B233" s="574"/>
      <c r="C233" s="574"/>
      <c r="D233" s="574"/>
      <c r="E233" s="574"/>
      <c r="F233" s="574"/>
      <c r="G233" s="574"/>
      <c r="H233" s="574"/>
      <c r="I233" s="574"/>
      <c r="J233" s="574"/>
      <c r="K233" s="574"/>
      <c r="L233" s="574"/>
      <c r="M233" s="574"/>
      <c r="N233" s="574"/>
      <c r="O233" s="574"/>
      <c r="P233" s="574"/>
      <c r="Q233" s="574"/>
      <c r="R233" s="574"/>
      <c r="S233" s="577"/>
    </row>
    <row r="234" spans="1:19" x14ac:dyDescent="0.25">
      <c r="A234" s="1437" t="s">
        <v>352</v>
      </c>
      <c r="B234" s="1438"/>
      <c r="C234" s="1438"/>
      <c r="D234" s="1438"/>
      <c r="E234" s="665"/>
      <c r="F234" s="665"/>
      <c r="G234" s="665"/>
      <c r="H234" s="665"/>
      <c r="I234" s="665"/>
      <c r="J234" s="665"/>
      <c r="K234" s="666"/>
      <c r="L234" s="665"/>
      <c r="M234" s="665"/>
      <c r="N234" s="665"/>
      <c r="O234" s="665"/>
      <c r="P234" s="665"/>
      <c r="Q234" s="665"/>
      <c r="R234" s="665"/>
      <c r="S234" s="669"/>
    </row>
    <row r="235" spans="1:19" x14ac:dyDescent="0.25">
      <c r="A235" s="664"/>
      <c r="B235" s="654"/>
      <c r="C235" s="1303"/>
      <c r="D235" s="1298"/>
      <c r="E235" s="962"/>
      <c r="F235" s="892"/>
      <c r="G235" s="660"/>
      <c r="H235" s="918"/>
      <c r="I235" s="895"/>
      <c r="J235" s="660"/>
      <c r="K235" s="1014"/>
      <c r="L235" s="1007"/>
      <c r="M235" s="1058" t="s">
        <v>352</v>
      </c>
      <c r="N235" s="654"/>
      <c r="O235" s="654"/>
      <c r="P235" s="654"/>
      <c r="Q235" s="654"/>
      <c r="R235" s="654"/>
      <c r="S235" s="663"/>
    </row>
    <row r="236" spans="1:19" x14ac:dyDescent="0.25">
      <c r="A236" s="664"/>
      <c r="B236" s="654"/>
      <c r="C236" s="1303"/>
      <c r="D236" s="1298"/>
      <c r="E236" s="962"/>
      <c r="F236" s="892"/>
      <c r="G236" s="660"/>
      <c r="H236" s="918"/>
      <c r="I236" s="895"/>
      <c r="J236" s="660"/>
      <c r="K236" s="1014"/>
      <c r="L236" s="1007"/>
      <c r="M236" s="1054" t="s">
        <v>1368</v>
      </c>
      <c r="N236" s="654"/>
      <c r="O236" s="654"/>
      <c r="P236" s="654"/>
      <c r="Q236" s="654"/>
      <c r="R236" s="654"/>
      <c r="S236" s="663"/>
    </row>
    <row r="237" spans="1:19" x14ac:dyDescent="0.25">
      <c r="A237" s="664"/>
      <c r="B237" s="654"/>
      <c r="C237" s="1303"/>
      <c r="D237" s="1298"/>
      <c r="E237" s="962"/>
      <c r="F237" s="892"/>
      <c r="G237" s="660"/>
      <c r="H237" s="918"/>
      <c r="I237" s="895"/>
      <c r="J237" s="660"/>
      <c r="K237" s="1014"/>
      <c r="L237" s="1007"/>
      <c r="M237" s="654"/>
      <c r="N237" s="654"/>
      <c r="O237" s="654"/>
      <c r="P237" s="654"/>
      <c r="Q237" s="654"/>
      <c r="R237" s="654"/>
      <c r="S237" s="663"/>
    </row>
    <row r="238" spans="1:19" x14ac:dyDescent="0.25">
      <c r="A238" s="664"/>
      <c r="B238" s="654" t="s">
        <v>1322</v>
      </c>
      <c r="C238" s="1303"/>
      <c r="D238" s="1298"/>
      <c r="E238" s="962"/>
      <c r="F238" s="892"/>
      <c r="G238" s="660"/>
      <c r="H238" s="918"/>
      <c r="I238" s="895"/>
      <c r="J238" s="660"/>
      <c r="K238" s="1014"/>
      <c r="L238" s="1007"/>
      <c r="M238" s="654"/>
      <c r="N238" s="654"/>
      <c r="O238" s="654"/>
      <c r="P238" s="654"/>
      <c r="Q238" s="654"/>
      <c r="R238" s="654"/>
      <c r="S238" s="663"/>
    </row>
    <row r="239" spans="1:19" x14ac:dyDescent="0.25">
      <c r="A239" s="664"/>
      <c r="B239" s="654" t="s">
        <v>1362</v>
      </c>
      <c r="C239" s="936"/>
      <c r="D239" s="1300"/>
      <c r="E239" s="931"/>
      <c r="F239" s="660"/>
      <c r="G239" s="660"/>
      <c r="H239" s="1498"/>
      <c r="I239" s="1498"/>
      <c r="J239" s="1008"/>
      <c r="K239" s="1005"/>
      <c r="L239" s="660"/>
      <c r="M239" s="654"/>
      <c r="N239" s="654"/>
      <c r="O239" s="654"/>
      <c r="P239" s="654"/>
      <c r="Q239" s="654"/>
      <c r="R239" s="654"/>
      <c r="S239" s="663"/>
    </row>
    <row r="240" spans="1:19" x14ac:dyDescent="0.25">
      <c r="A240" s="664"/>
      <c r="B240" s="654" t="s">
        <v>1363</v>
      </c>
      <c r="C240" s="1300"/>
      <c r="D240" s="964"/>
      <c r="E240" s="928"/>
      <c r="F240" s="660"/>
      <c r="G240" s="660"/>
      <c r="H240" s="1498"/>
      <c r="I240" s="1498"/>
      <c r="J240" s="1008"/>
      <c r="K240" s="1006"/>
      <c r="L240" s="654"/>
      <c r="M240" s="654"/>
      <c r="N240" s="654"/>
      <c r="O240" s="654"/>
      <c r="P240" s="654"/>
      <c r="Q240" s="654"/>
      <c r="R240" s="654"/>
      <c r="S240" s="663"/>
    </row>
    <row r="241" spans="1:19" x14ac:dyDescent="0.25">
      <c r="A241" s="664"/>
      <c r="B241" s="654" t="s">
        <v>1364</v>
      </c>
      <c r="C241" s="1300"/>
      <c r="D241" s="1300"/>
      <c r="E241" s="928"/>
      <c r="F241" s="660"/>
      <c r="G241" s="660"/>
      <c r="H241" s="1498"/>
      <c r="I241" s="1498"/>
      <c r="J241" s="1008"/>
      <c r="K241" s="1006"/>
      <c r="L241" s="654"/>
      <c r="M241" s="654"/>
      <c r="N241" s="654"/>
      <c r="O241" s="654"/>
      <c r="P241" s="654"/>
      <c r="Q241" s="654"/>
      <c r="R241" s="654"/>
      <c r="S241" s="663"/>
    </row>
    <row r="242" spans="1:19" x14ac:dyDescent="0.25">
      <c r="A242" s="664"/>
      <c r="B242" s="654" t="s">
        <v>1365</v>
      </c>
      <c r="C242" s="965"/>
      <c r="D242" s="1004"/>
      <c r="E242" s="928"/>
      <c r="F242" s="660"/>
      <c r="G242" s="660"/>
      <c r="H242" s="1498"/>
      <c r="I242" s="1498"/>
      <c r="J242" s="1008"/>
      <c r="K242" s="1006"/>
      <c r="L242" s="654"/>
      <c r="M242" s="654"/>
      <c r="N242" s="654"/>
      <c r="O242" s="654"/>
      <c r="P242" s="654"/>
      <c r="Q242" s="654"/>
      <c r="R242" s="654"/>
      <c r="S242" s="663"/>
    </row>
    <row r="243" spans="1:19" x14ac:dyDescent="0.25">
      <c r="A243" s="664"/>
      <c r="B243" s="654" t="s">
        <v>1366</v>
      </c>
      <c r="C243" s="965"/>
      <c r="D243" s="1004"/>
      <c r="E243" s="928"/>
      <c r="F243" s="660"/>
      <c r="G243" s="660"/>
      <c r="H243" s="1299"/>
      <c r="I243" s="1299"/>
      <c r="J243" s="1008"/>
      <c r="K243" s="1006"/>
      <c r="L243" s="654"/>
      <c r="M243" s="654"/>
      <c r="N243" s="654"/>
      <c r="O243" s="654"/>
      <c r="P243" s="654"/>
      <c r="Q243" s="654"/>
      <c r="R243" s="654"/>
      <c r="S243" s="663"/>
    </row>
    <row r="244" spans="1:19" x14ac:dyDescent="0.25">
      <c r="A244" s="664"/>
      <c r="B244" s="654" t="s">
        <v>1367</v>
      </c>
      <c r="C244" s="1014"/>
      <c r="D244" s="1300"/>
      <c r="E244" s="928"/>
      <c r="F244" s="895"/>
      <c r="G244" s="1301"/>
      <c r="H244" s="956"/>
      <c r="I244" s="654"/>
      <c r="J244" s="654"/>
      <c r="K244" s="654"/>
      <c r="L244" s="654"/>
      <c r="M244" s="654"/>
      <c r="N244" s="457" t="s">
        <v>1013</v>
      </c>
      <c r="O244" s="654"/>
      <c r="P244" s="654"/>
      <c r="Q244" s="654"/>
      <c r="R244" s="654"/>
      <c r="S244" s="663"/>
    </row>
    <row r="245" spans="1:19" x14ac:dyDescent="0.25">
      <c r="A245" s="578"/>
      <c r="B245" s="574"/>
      <c r="C245" s="574"/>
      <c r="D245" s="574"/>
      <c r="E245" s="574"/>
      <c r="F245" s="574"/>
      <c r="G245" s="574"/>
      <c r="H245" s="574"/>
      <c r="I245" s="574"/>
      <c r="J245" s="574"/>
      <c r="K245" s="574"/>
      <c r="L245" s="574"/>
      <c r="M245" s="574"/>
      <c r="N245" s="574"/>
      <c r="O245" s="574"/>
      <c r="P245" s="574"/>
      <c r="Q245" s="574"/>
      <c r="R245" s="574"/>
      <c r="S245" s="577"/>
    </row>
  </sheetData>
  <sheetProtection formatCells="0" formatRows="0" insertRows="0" deleteRows="0" selectLockedCells="1"/>
  <mergeCells count="75">
    <mergeCell ref="H240:I240"/>
    <mergeCell ref="H241:I241"/>
    <mergeCell ref="H242:I242"/>
    <mergeCell ref="A128:S132"/>
    <mergeCell ref="A133:S141"/>
    <mergeCell ref="A142:S151"/>
    <mergeCell ref="A204:D204"/>
    <mergeCell ref="A205:S223"/>
    <mergeCell ref="A224:D224"/>
    <mergeCell ref="A225:S227"/>
    <mergeCell ref="A234:D234"/>
    <mergeCell ref="H239:I239"/>
    <mergeCell ref="A190:D190"/>
    <mergeCell ref="E190:S190"/>
    <mergeCell ref="A191:D191"/>
    <mergeCell ref="A192:S199"/>
    <mergeCell ref="A200:D200"/>
    <mergeCell ref="A201:S203"/>
    <mergeCell ref="A156:D156"/>
    <mergeCell ref="A157:S164"/>
    <mergeCell ref="A165:D165"/>
    <mergeCell ref="A166:S168"/>
    <mergeCell ref="A176:D176"/>
    <mergeCell ref="A188:D188"/>
    <mergeCell ref="E188:S189"/>
    <mergeCell ref="A189:D189"/>
    <mergeCell ref="A153:S155"/>
    <mergeCell ref="H110:I110"/>
    <mergeCell ref="H111:I111"/>
    <mergeCell ref="H112:I112"/>
    <mergeCell ref="H113:I113"/>
    <mergeCell ref="A117:D117"/>
    <mergeCell ref="E117:S120"/>
    <mergeCell ref="A118:D118"/>
    <mergeCell ref="A119:D119"/>
    <mergeCell ref="A120:D120"/>
    <mergeCell ref="A121:D121"/>
    <mergeCell ref="E121:S121"/>
    <mergeCell ref="A122:D122"/>
    <mergeCell ref="A123:S127"/>
    <mergeCell ref="A152:D152"/>
    <mergeCell ref="A106:S108"/>
    <mergeCell ref="A61:D61"/>
    <mergeCell ref="E61:S61"/>
    <mergeCell ref="A62:D62"/>
    <mergeCell ref="A63:S70"/>
    <mergeCell ref="A71:D71"/>
    <mergeCell ref="A72:S74"/>
    <mergeCell ref="A75:D75"/>
    <mergeCell ref="A76:S94"/>
    <mergeCell ref="A95:D95"/>
    <mergeCell ref="A96:S98"/>
    <mergeCell ref="A105:D105"/>
    <mergeCell ref="F103:H103"/>
    <mergeCell ref="L103:M103"/>
    <mergeCell ref="A59:D59"/>
    <mergeCell ref="E59:S60"/>
    <mergeCell ref="A60:D60"/>
    <mergeCell ref="A5:S12"/>
    <mergeCell ref="A13:D13"/>
    <mergeCell ref="A14:S16"/>
    <mergeCell ref="A17:D17"/>
    <mergeCell ref="A18:S36"/>
    <mergeCell ref="A37:D37"/>
    <mergeCell ref="A38:S40"/>
    <mergeCell ref="F44:H44"/>
    <mergeCell ref="L44:M44"/>
    <mergeCell ref="A46:D46"/>
    <mergeCell ref="O53:P53"/>
    <mergeCell ref="A4:D4"/>
    <mergeCell ref="A1:D1"/>
    <mergeCell ref="E1:S2"/>
    <mergeCell ref="A2:D2"/>
    <mergeCell ref="A3:D3"/>
    <mergeCell ref="E3:S3"/>
  </mergeCells>
  <pageMargins left="0.7" right="0.7" top="0.75" bottom="0.75" header="0.3" footer="0.3"/>
  <pageSetup paperSize="9" orientation="portrait" r:id="rId1"/>
  <rowBreaks count="1" manualBreakCount="1">
    <brk id="187"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V230"/>
  <sheetViews>
    <sheetView zoomScale="130" zoomScaleNormal="130" workbookViewId="0">
      <selection activeCell="Z41" sqref="Z41"/>
    </sheetView>
  </sheetViews>
  <sheetFormatPr baseColWidth="10" defaultColWidth="11.44140625" defaultRowHeight="13.2" x14ac:dyDescent="0.25"/>
  <cols>
    <col min="1" max="2" width="3.77734375" style="567" customWidth="1"/>
    <col min="3" max="10" width="4.77734375" style="567" customWidth="1"/>
    <col min="11" max="11" width="5" style="567" customWidth="1"/>
    <col min="12" max="19" width="4.77734375" style="567" customWidth="1"/>
    <col min="20" max="16384" width="11.44140625" style="656"/>
  </cols>
  <sheetData>
    <row r="1" spans="1:21" ht="14.25" customHeight="1" x14ac:dyDescent="0.25">
      <c r="A1" s="1452" t="s">
        <v>51</v>
      </c>
      <c r="B1" s="1453"/>
      <c r="C1" s="1453"/>
      <c r="D1" s="1454"/>
      <c r="E1" s="1455" t="s">
        <v>385</v>
      </c>
      <c r="F1" s="1456"/>
      <c r="G1" s="1456"/>
      <c r="H1" s="1456"/>
      <c r="I1" s="1456"/>
      <c r="J1" s="1456"/>
      <c r="K1" s="1456"/>
      <c r="L1" s="1456"/>
      <c r="M1" s="1456"/>
      <c r="N1" s="1456"/>
      <c r="O1" s="1456"/>
      <c r="P1" s="1456"/>
      <c r="Q1" s="1456"/>
      <c r="R1" s="1456"/>
      <c r="S1" s="1457"/>
    </row>
    <row r="2" spans="1:21" ht="14.25" customHeight="1" x14ac:dyDescent="0.25">
      <c r="A2" s="1461" t="s">
        <v>384</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t="s">
        <v>386</v>
      </c>
      <c r="F3" s="1468"/>
      <c r="G3" s="1468"/>
      <c r="H3" s="1468"/>
      <c r="I3" s="1468"/>
      <c r="J3" s="1468"/>
      <c r="K3" s="1468"/>
      <c r="L3" s="1468"/>
      <c r="M3" s="1468"/>
      <c r="N3" s="1468"/>
      <c r="O3" s="1468"/>
      <c r="P3" s="1468"/>
      <c r="Q3" s="1468"/>
      <c r="R3" s="1468"/>
      <c r="S3" s="1469"/>
    </row>
    <row r="4" spans="1:21" x14ac:dyDescent="0.25">
      <c r="A4" s="1437" t="s">
        <v>53</v>
      </c>
      <c r="B4" s="1438"/>
      <c r="C4" s="1438"/>
      <c r="D4" s="1438"/>
      <c r="E4" s="860"/>
      <c r="F4" s="660"/>
      <c r="G4" s="660"/>
      <c r="H4" s="660"/>
      <c r="I4" s="660"/>
      <c r="J4" s="660"/>
      <c r="K4" s="660"/>
      <c r="L4" s="660"/>
      <c r="M4" s="660"/>
      <c r="N4" s="660"/>
      <c r="O4" s="660"/>
      <c r="P4" s="660"/>
      <c r="Q4" s="660"/>
      <c r="R4" s="660"/>
      <c r="S4" s="661"/>
    </row>
    <row r="5" spans="1:21" x14ac:dyDescent="0.25">
      <c r="A5" s="1470" t="s">
        <v>1252</v>
      </c>
      <c r="B5" s="1471"/>
      <c r="C5" s="1471"/>
      <c r="D5" s="1471"/>
      <c r="E5" s="1471"/>
      <c r="F5" s="1471"/>
      <c r="G5" s="1471"/>
      <c r="H5" s="1471"/>
      <c r="I5" s="1471"/>
      <c r="J5" s="1471"/>
      <c r="K5" s="1471"/>
      <c r="L5" s="1471"/>
      <c r="M5" s="1471"/>
      <c r="N5" s="1471"/>
      <c r="O5" s="1471"/>
      <c r="P5" s="1471"/>
      <c r="Q5" s="1471"/>
      <c r="R5" s="1471"/>
      <c r="S5" s="1472"/>
    </row>
    <row r="6" spans="1:21" x14ac:dyDescent="0.25">
      <c r="A6" s="1473"/>
      <c r="B6" s="1471"/>
      <c r="C6" s="1471"/>
      <c r="D6" s="1471"/>
      <c r="E6" s="1471"/>
      <c r="F6" s="1471"/>
      <c r="G6" s="1471"/>
      <c r="H6" s="1471"/>
      <c r="I6" s="1471"/>
      <c r="J6" s="1471"/>
      <c r="K6" s="1471"/>
      <c r="L6" s="1471"/>
      <c r="M6" s="1471"/>
      <c r="N6" s="1471"/>
      <c r="O6" s="1471"/>
      <c r="P6" s="1471"/>
      <c r="Q6" s="1471"/>
      <c r="R6" s="1471"/>
      <c r="S6" s="1472"/>
    </row>
    <row r="7" spans="1:21" x14ac:dyDescent="0.25">
      <c r="A7" s="1473"/>
      <c r="B7" s="1471"/>
      <c r="C7" s="1471"/>
      <c r="D7" s="1471"/>
      <c r="E7" s="1471"/>
      <c r="F7" s="1471"/>
      <c r="G7" s="1471"/>
      <c r="H7" s="1471"/>
      <c r="I7" s="1471"/>
      <c r="J7" s="1471"/>
      <c r="K7" s="1471"/>
      <c r="L7" s="1471"/>
      <c r="M7" s="1471"/>
      <c r="N7" s="1471"/>
      <c r="O7" s="1471"/>
      <c r="P7" s="1471"/>
      <c r="Q7" s="1471"/>
      <c r="R7" s="1471"/>
      <c r="S7" s="1472"/>
      <c r="U7" s="671"/>
    </row>
    <row r="8" spans="1:21" x14ac:dyDescent="0.25">
      <c r="A8" s="1473"/>
      <c r="B8" s="1471"/>
      <c r="C8" s="1471"/>
      <c r="D8" s="1471"/>
      <c r="E8" s="1471"/>
      <c r="F8" s="1471"/>
      <c r="G8" s="1471"/>
      <c r="H8" s="1471"/>
      <c r="I8" s="1471"/>
      <c r="J8" s="1471"/>
      <c r="K8" s="1471"/>
      <c r="L8" s="1471"/>
      <c r="M8" s="1471"/>
      <c r="N8" s="1471"/>
      <c r="O8" s="1471"/>
      <c r="P8" s="1471"/>
      <c r="Q8" s="1471"/>
      <c r="R8" s="1471"/>
      <c r="S8" s="1472"/>
      <c r="U8" s="671"/>
    </row>
    <row r="9" spans="1:21" x14ac:dyDescent="0.25">
      <c r="A9" s="1473"/>
      <c r="B9" s="1471"/>
      <c r="C9" s="1471"/>
      <c r="D9" s="1471"/>
      <c r="E9" s="1471"/>
      <c r="F9" s="1471"/>
      <c r="G9" s="1471"/>
      <c r="H9" s="1471"/>
      <c r="I9" s="1471"/>
      <c r="J9" s="1471"/>
      <c r="K9" s="1471"/>
      <c r="L9" s="1471"/>
      <c r="M9" s="1471"/>
      <c r="N9" s="1471"/>
      <c r="O9" s="1471"/>
      <c r="P9" s="1471"/>
      <c r="Q9" s="1471"/>
      <c r="R9" s="1471"/>
      <c r="S9" s="1472"/>
    </row>
    <row r="10" spans="1:21" x14ac:dyDescent="0.25">
      <c r="A10" s="1473"/>
      <c r="B10" s="1471"/>
      <c r="C10" s="1471"/>
      <c r="D10" s="1471"/>
      <c r="E10" s="1471"/>
      <c r="F10" s="1471"/>
      <c r="G10" s="1471"/>
      <c r="H10" s="1471"/>
      <c r="I10" s="1471"/>
      <c r="J10" s="1471"/>
      <c r="K10" s="1471"/>
      <c r="L10" s="1471"/>
      <c r="M10" s="1471"/>
      <c r="N10" s="1471"/>
      <c r="O10" s="1471"/>
      <c r="P10" s="1471"/>
      <c r="Q10" s="1471"/>
      <c r="R10" s="1471"/>
      <c r="S10" s="1472"/>
    </row>
    <row r="11" spans="1:21" x14ac:dyDescent="0.25">
      <c r="A11" s="1473"/>
      <c r="B11" s="1471"/>
      <c r="C11" s="1471"/>
      <c r="D11" s="1471"/>
      <c r="E11" s="1471"/>
      <c r="F11" s="1471"/>
      <c r="G11" s="1471"/>
      <c r="H11" s="1471"/>
      <c r="I11" s="1471"/>
      <c r="J11" s="1471"/>
      <c r="K11" s="1471"/>
      <c r="L11" s="1471"/>
      <c r="M11" s="1471"/>
      <c r="N11" s="1471"/>
      <c r="O11" s="1471"/>
      <c r="P11" s="1471"/>
      <c r="Q11" s="1471"/>
      <c r="R11" s="1471"/>
      <c r="S11" s="1472"/>
    </row>
    <row r="12" spans="1:21" x14ac:dyDescent="0.25">
      <c r="A12" s="1474"/>
      <c r="B12" s="1475"/>
      <c r="C12" s="1475"/>
      <c r="D12" s="1475"/>
      <c r="E12" s="1475"/>
      <c r="F12" s="1475"/>
      <c r="G12" s="1475"/>
      <c r="H12" s="1475"/>
      <c r="I12" s="1475"/>
      <c r="J12" s="1475"/>
      <c r="K12" s="1475"/>
      <c r="L12" s="1475"/>
      <c r="M12" s="1475"/>
      <c r="N12" s="1475"/>
      <c r="O12" s="1475"/>
      <c r="P12" s="1475"/>
      <c r="Q12" s="1475"/>
      <c r="R12" s="1475"/>
      <c r="S12" s="1476"/>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77" t="s">
        <v>1003</v>
      </c>
      <c r="B14" s="1478"/>
      <c r="C14" s="1478"/>
      <c r="D14" s="1478"/>
      <c r="E14" s="1478"/>
      <c r="F14" s="1478"/>
      <c r="G14" s="1478"/>
      <c r="H14" s="1478"/>
      <c r="I14" s="1478"/>
      <c r="J14" s="1478"/>
      <c r="K14" s="1478"/>
      <c r="L14" s="1478"/>
      <c r="M14" s="1478"/>
      <c r="N14" s="1478"/>
      <c r="O14" s="1478"/>
      <c r="P14" s="1478"/>
      <c r="Q14" s="1478"/>
      <c r="R14" s="1478"/>
      <c r="S14" s="1479"/>
    </row>
    <row r="15" spans="1:21" x14ac:dyDescent="0.25">
      <c r="A15" s="1477"/>
      <c r="B15" s="1478"/>
      <c r="C15" s="1478"/>
      <c r="D15" s="1478"/>
      <c r="E15" s="1478"/>
      <c r="F15" s="1478"/>
      <c r="G15" s="1478"/>
      <c r="H15" s="1478"/>
      <c r="I15" s="1478"/>
      <c r="J15" s="1478"/>
      <c r="K15" s="1478"/>
      <c r="L15" s="1478"/>
      <c r="M15" s="1478"/>
      <c r="N15" s="1478"/>
      <c r="O15" s="1478"/>
      <c r="P15" s="1478"/>
      <c r="Q15" s="1478"/>
      <c r="R15" s="1478"/>
      <c r="S15" s="1479"/>
    </row>
    <row r="16" spans="1:21" x14ac:dyDescent="0.25">
      <c r="A16" s="1480"/>
      <c r="B16" s="1481"/>
      <c r="C16" s="1481"/>
      <c r="D16" s="1481"/>
      <c r="E16" s="1481"/>
      <c r="F16" s="1481"/>
      <c r="G16" s="1481"/>
      <c r="H16" s="1481"/>
      <c r="I16" s="1481"/>
      <c r="J16" s="1481"/>
      <c r="K16" s="1481"/>
      <c r="L16" s="1481"/>
      <c r="M16" s="1481"/>
      <c r="N16" s="1481"/>
      <c r="O16" s="1481"/>
      <c r="P16" s="1481"/>
      <c r="Q16" s="1481"/>
      <c r="R16" s="1481"/>
      <c r="S16" s="1482"/>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77" t="s">
        <v>1253</v>
      </c>
      <c r="B18" s="1478"/>
      <c r="C18" s="1478"/>
      <c r="D18" s="1478"/>
      <c r="E18" s="1478"/>
      <c r="F18" s="1478"/>
      <c r="G18" s="1478"/>
      <c r="H18" s="1478"/>
      <c r="I18" s="1478"/>
      <c r="J18" s="1478"/>
      <c r="K18" s="1478"/>
      <c r="L18" s="1478"/>
      <c r="M18" s="1478"/>
      <c r="N18" s="1478"/>
      <c r="O18" s="1478"/>
      <c r="P18" s="1478"/>
      <c r="Q18" s="1478"/>
      <c r="R18" s="1478"/>
      <c r="S18" s="1479"/>
    </row>
    <row r="19" spans="1:19" x14ac:dyDescent="0.25">
      <c r="A19" s="1477"/>
      <c r="B19" s="1478"/>
      <c r="C19" s="1478"/>
      <c r="D19" s="1478"/>
      <c r="E19" s="1478"/>
      <c r="F19" s="1478"/>
      <c r="G19" s="1478"/>
      <c r="H19" s="1478"/>
      <c r="I19" s="1478"/>
      <c r="J19" s="1478"/>
      <c r="K19" s="1478"/>
      <c r="L19" s="1478"/>
      <c r="M19" s="1478"/>
      <c r="N19" s="1478"/>
      <c r="O19" s="1478"/>
      <c r="P19" s="1478"/>
      <c r="Q19" s="1478"/>
      <c r="R19" s="1478"/>
      <c r="S19" s="1479"/>
    </row>
    <row r="20" spans="1:19" x14ac:dyDescent="0.25">
      <c r="A20" s="1477"/>
      <c r="B20" s="1478"/>
      <c r="C20" s="1478"/>
      <c r="D20" s="1478"/>
      <c r="E20" s="1478"/>
      <c r="F20" s="1478"/>
      <c r="G20" s="1478"/>
      <c r="H20" s="1478"/>
      <c r="I20" s="1478"/>
      <c r="J20" s="1478"/>
      <c r="K20" s="1478"/>
      <c r="L20" s="1478"/>
      <c r="M20" s="1478"/>
      <c r="N20" s="1478"/>
      <c r="O20" s="1478"/>
      <c r="P20" s="1478"/>
      <c r="Q20" s="1478"/>
      <c r="R20" s="1478"/>
      <c r="S20" s="1479"/>
    </row>
    <row r="21" spans="1:19" x14ac:dyDescent="0.25">
      <c r="A21" s="1477"/>
      <c r="B21" s="1478"/>
      <c r="C21" s="1478"/>
      <c r="D21" s="1478"/>
      <c r="E21" s="1478"/>
      <c r="F21" s="1478"/>
      <c r="G21" s="1478"/>
      <c r="H21" s="1478"/>
      <c r="I21" s="1478"/>
      <c r="J21" s="1478"/>
      <c r="K21" s="1478"/>
      <c r="L21" s="1478"/>
      <c r="M21" s="1478"/>
      <c r="N21" s="1478"/>
      <c r="O21" s="1478"/>
      <c r="P21" s="1478"/>
      <c r="Q21" s="1478"/>
      <c r="R21" s="1478"/>
      <c r="S21" s="1479"/>
    </row>
    <row r="22" spans="1:19" x14ac:dyDescent="0.25">
      <c r="A22" s="1477"/>
      <c r="B22" s="1478"/>
      <c r="C22" s="1478"/>
      <c r="D22" s="1478"/>
      <c r="E22" s="1478"/>
      <c r="F22" s="1478"/>
      <c r="G22" s="1478"/>
      <c r="H22" s="1478"/>
      <c r="I22" s="1478"/>
      <c r="J22" s="1478"/>
      <c r="K22" s="1478"/>
      <c r="L22" s="1478"/>
      <c r="M22" s="1478"/>
      <c r="N22" s="1478"/>
      <c r="O22" s="1478"/>
      <c r="P22" s="1478"/>
      <c r="Q22" s="1478"/>
      <c r="R22" s="1478"/>
      <c r="S22" s="1479"/>
    </row>
    <row r="23" spans="1:19" x14ac:dyDescent="0.25">
      <c r="A23" s="1477"/>
      <c r="B23" s="1478"/>
      <c r="C23" s="1478"/>
      <c r="D23" s="1478"/>
      <c r="E23" s="1478"/>
      <c r="F23" s="1478"/>
      <c r="G23" s="1478"/>
      <c r="H23" s="1478"/>
      <c r="I23" s="1478"/>
      <c r="J23" s="1478"/>
      <c r="K23" s="1478"/>
      <c r="L23" s="1478"/>
      <c r="M23" s="1478"/>
      <c r="N23" s="1478"/>
      <c r="O23" s="1478"/>
      <c r="P23" s="1478"/>
      <c r="Q23" s="1478"/>
      <c r="R23" s="1478"/>
      <c r="S23" s="1479"/>
    </row>
    <row r="24" spans="1:19" x14ac:dyDescent="0.25">
      <c r="A24" s="1477"/>
      <c r="B24" s="1478"/>
      <c r="C24" s="1478"/>
      <c r="D24" s="1478"/>
      <c r="E24" s="1478"/>
      <c r="F24" s="1478"/>
      <c r="G24" s="1478"/>
      <c r="H24" s="1478"/>
      <c r="I24" s="1478"/>
      <c r="J24" s="1478"/>
      <c r="K24" s="1478"/>
      <c r="L24" s="1478"/>
      <c r="M24" s="1478"/>
      <c r="N24" s="1478"/>
      <c r="O24" s="1478"/>
      <c r="P24" s="1478"/>
      <c r="Q24" s="1478"/>
      <c r="R24" s="1478"/>
      <c r="S24" s="1479"/>
    </row>
    <row r="25" spans="1:19" x14ac:dyDescent="0.25">
      <c r="A25" s="1477"/>
      <c r="B25" s="1478"/>
      <c r="C25" s="1478"/>
      <c r="D25" s="1478"/>
      <c r="E25" s="1478"/>
      <c r="F25" s="1478"/>
      <c r="G25" s="1478"/>
      <c r="H25" s="1478"/>
      <c r="I25" s="1478"/>
      <c r="J25" s="1478"/>
      <c r="K25" s="1478"/>
      <c r="L25" s="1478"/>
      <c r="M25" s="1478"/>
      <c r="N25" s="1478"/>
      <c r="O25" s="1478"/>
      <c r="P25" s="1478"/>
      <c r="Q25" s="1478"/>
      <c r="R25" s="1478"/>
      <c r="S25" s="1479"/>
    </row>
    <row r="26" spans="1:19" x14ac:dyDescent="0.25">
      <c r="A26" s="1477"/>
      <c r="B26" s="1478"/>
      <c r="C26" s="1478"/>
      <c r="D26" s="1478"/>
      <c r="E26" s="1478"/>
      <c r="F26" s="1478"/>
      <c r="G26" s="1478"/>
      <c r="H26" s="1478"/>
      <c r="I26" s="1478"/>
      <c r="J26" s="1478"/>
      <c r="K26" s="1478"/>
      <c r="L26" s="1478"/>
      <c r="M26" s="1478"/>
      <c r="N26" s="1478"/>
      <c r="O26" s="1478"/>
      <c r="P26" s="1478"/>
      <c r="Q26" s="1478"/>
      <c r="R26" s="1478"/>
      <c r="S26" s="1479"/>
    </row>
    <row r="27" spans="1:19" x14ac:dyDescent="0.25">
      <c r="A27" s="1477"/>
      <c r="B27" s="1478"/>
      <c r="C27" s="1478"/>
      <c r="D27" s="1478"/>
      <c r="E27" s="1478"/>
      <c r="F27" s="1478"/>
      <c r="G27" s="1478"/>
      <c r="H27" s="1478"/>
      <c r="I27" s="1478"/>
      <c r="J27" s="1478"/>
      <c r="K27" s="1478"/>
      <c r="L27" s="1478"/>
      <c r="M27" s="1478"/>
      <c r="N27" s="1478"/>
      <c r="O27" s="1478"/>
      <c r="P27" s="1478"/>
      <c r="Q27" s="1478"/>
      <c r="R27" s="1478"/>
      <c r="S27" s="1479"/>
    </row>
    <row r="28" spans="1:19" x14ac:dyDescent="0.25">
      <c r="A28" s="1477"/>
      <c r="B28" s="1478"/>
      <c r="C28" s="1478"/>
      <c r="D28" s="1478"/>
      <c r="E28" s="1478"/>
      <c r="F28" s="1478"/>
      <c r="G28" s="1478"/>
      <c r="H28" s="1478"/>
      <c r="I28" s="1478"/>
      <c r="J28" s="1478"/>
      <c r="K28" s="1478"/>
      <c r="L28" s="1478"/>
      <c r="M28" s="1478"/>
      <c r="N28" s="1478"/>
      <c r="O28" s="1478"/>
      <c r="P28" s="1478"/>
      <c r="Q28" s="1478"/>
      <c r="R28" s="1478"/>
      <c r="S28" s="1479"/>
    </row>
    <row r="29" spans="1:19" x14ac:dyDescent="0.25">
      <c r="A29" s="1477"/>
      <c r="B29" s="1478"/>
      <c r="C29" s="1478"/>
      <c r="D29" s="1478"/>
      <c r="E29" s="1478"/>
      <c r="F29" s="1478"/>
      <c r="G29" s="1478"/>
      <c r="H29" s="1478"/>
      <c r="I29" s="1478"/>
      <c r="J29" s="1478"/>
      <c r="K29" s="1478"/>
      <c r="L29" s="1478"/>
      <c r="M29" s="1478"/>
      <c r="N29" s="1478"/>
      <c r="O29" s="1478"/>
      <c r="P29" s="1478"/>
      <c r="Q29" s="1478"/>
      <c r="R29" s="1478"/>
      <c r="S29" s="1479"/>
    </row>
    <row r="30" spans="1:19" x14ac:dyDescent="0.25">
      <c r="A30" s="1477"/>
      <c r="B30" s="1478"/>
      <c r="C30" s="1478"/>
      <c r="D30" s="1478"/>
      <c r="E30" s="1478"/>
      <c r="F30" s="1478"/>
      <c r="G30" s="1478"/>
      <c r="H30" s="1478"/>
      <c r="I30" s="1478"/>
      <c r="J30" s="1478"/>
      <c r="K30" s="1478"/>
      <c r="L30" s="1478"/>
      <c r="M30" s="1478"/>
      <c r="N30" s="1478"/>
      <c r="O30" s="1478"/>
      <c r="P30" s="1478"/>
      <c r="Q30" s="1478"/>
      <c r="R30" s="1478"/>
      <c r="S30" s="1479"/>
    </row>
    <row r="31" spans="1:19" x14ac:dyDescent="0.25">
      <c r="A31" s="1477"/>
      <c r="B31" s="1478"/>
      <c r="C31" s="1478"/>
      <c r="D31" s="1478"/>
      <c r="E31" s="1478"/>
      <c r="F31" s="1478"/>
      <c r="G31" s="1478"/>
      <c r="H31" s="1478"/>
      <c r="I31" s="1478"/>
      <c r="J31" s="1478"/>
      <c r="K31" s="1478"/>
      <c r="L31" s="1478"/>
      <c r="M31" s="1478"/>
      <c r="N31" s="1478"/>
      <c r="O31" s="1478"/>
      <c r="P31" s="1478"/>
      <c r="Q31" s="1478"/>
      <c r="R31" s="1478"/>
      <c r="S31" s="1479"/>
    </row>
    <row r="32" spans="1:19" x14ac:dyDescent="0.25">
      <c r="A32" s="1477"/>
      <c r="B32" s="1478"/>
      <c r="C32" s="1478"/>
      <c r="D32" s="1478"/>
      <c r="E32" s="1478"/>
      <c r="F32" s="1478"/>
      <c r="G32" s="1478"/>
      <c r="H32" s="1478"/>
      <c r="I32" s="1478"/>
      <c r="J32" s="1478"/>
      <c r="K32" s="1478"/>
      <c r="L32" s="1478"/>
      <c r="M32" s="1478"/>
      <c r="N32" s="1478"/>
      <c r="O32" s="1478"/>
      <c r="P32" s="1478"/>
      <c r="Q32" s="1478"/>
      <c r="R32" s="1478"/>
      <c r="S32" s="1479"/>
    </row>
    <row r="33" spans="1:19" x14ac:dyDescent="0.25">
      <c r="A33" s="1477"/>
      <c r="B33" s="1478"/>
      <c r="C33" s="1478"/>
      <c r="D33" s="1478"/>
      <c r="E33" s="1478"/>
      <c r="F33" s="1478"/>
      <c r="G33" s="1478"/>
      <c r="H33" s="1478"/>
      <c r="I33" s="1478"/>
      <c r="J33" s="1478"/>
      <c r="K33" s="1478"/>
      <c r="L33" s="1478"/>
      <c r="M33" s="1478"/>
      <c r="N33" s="1478"/>
      <c r="O33" s="1478"/>
      <c r="P33" s="1478"/>
      <c r="Q33" s="1478"/>
      <c r="R33" s="1478"/>
      <c r="S33" s="1479"/>
    </row>
    <row r="34" spans="1:19" x14ac:dyDescent="0.25">
      <c r="A34" s="1477"/>
      <c r="B34" s="1478"/>
      <c r="C34" s="1478"/>
      <c r="D34" s="1478"/>
      <c r="E34" s="1478"/>
      <c r="F34" s="1478"/>
      <c r="G34" s="1478"/>
      <c r="H34" s="1478"/>
      <c r="I34" s="1478"/>
      <c r="J34" s="1478"/>
      <c r="K34" s="1478"/>
      <c r="L34" s="1478"/>
      <c r="M34" s="1478"/>
      <c r="N34" s="1478"/>
      <c r="O34" s="1478"/>
      <c r="P34" s="1478"/>
      <c r="Q34" s="1478"/>
      <c r="R34" s="1478"/>
      <c r="S34" s="1479"/>
    </row>
    <row r="35" spans="1:19" x14ac:dyDescent="0.25">
      <c r="A35" s="1477"/>
      <c r="B35" s="1478"/>
      <c r="C35" s="1478"/>
      <c r="D35" s="1478"/>
      <c r="E35" s="1478"/>
      <c r="F35" s="1478"/>
      <c r="G35" s="1478"/>
      <c r="H35" s="1478"/>
      <c r="I35" s="1478"/>
      <c r="J35" s="1478"/>
      <c r="K35" s="1478"/>
      <c r="L35" s="1478"/>
      <c r="M35" s="1478"/>
      <c r="N35" s="1478"/>
      <c r="O35" s="1478"/>
      <c r="P35" s="1478"/>
      <c r="Q35" s="1478"/>
      <c r="R35" s="1478"/>
      <c r="S35" s="1479"/>
    </row>
    <row r="36" spans="1:19" x14ac:dyDescent="0.25">
      <c r="A36" s="1480"/>
      <c r="B36" s="1481"/>
      <c r="C36" s="1481"/>
      <c r="D36" s="1481"/>
      <c r="E36" s="1481"/>
      <c r="F36" s="1481"/>
      <c r="G36" s="1481"/>
      <c r="H36" s="1481"/>
      <c r="I36" s="1481"/>
      <c r="J36" s="1481"/>
      <c r="K36" s="1481"/>
      <c r="L36" s="1481"/>
      <c r="M36" s="1481"/>
      <c r="N36" s="1481"/>
      <c r="O36" s="1481"/>
      <c r="P36" s="1481"/>
      <c r="Q36" s="1481"/>
      <c r="R36" s="1481"/>
      <c r="S36" s="1482"/>
    </row>
    <row r="37" spans="1:19" x14ac:dyDescent="0.25">
      <c r="A37" s="1437" t="s">
        <v>60</v>
      </c>
      <c r="B37" s="1438"/>
      <c r="C37" s="1438"/>
      <c r="D37" s="1438"/>
      <c r="E37" s="665"/>
      <c r="F37" s="665"/>
      <c r="G37" s="665"/>
      <c r="H37" s="665"/>
      <c r="I37" s="665"/>
      <c r="J37" s="665"/>
      <c r="K37" s="666"/>
      <c r="L37" s="665"/>
      <c r="M37" s="665"/>
      <c r="N37" s="665"/>
      <c r="O37" s="665"/>
      <c r="P37" s="665"/>
      <c r="Q37" s="665"/>
      <c r="R37" s="665"/>
      <c r="S37" s="669"/>
    </row>
    <row r="38" spans="1:19" x14ac:dyDescent="0.25">
      <c r="A38" s="1477" t="s">
        <v>1254</v>
      </c>
      <c r="B38" s="1483"/>
      <c r="C38" s="1483"/>
      <c r="D38" s="1483"/>
      <c r="E38" s="1483"/>
      <c r="F38" s="1483"/>
      <c r="G38" s="1483"/>
      <c r="H38" s="1483"/>
      <c r="I38" s="1483"/>
      <c r="J38" s="1483"/>
      <c r="K38" s="1483"/>
      <c r="L38" s="1483"/>
      <c r="M38" s="1483"/>
      <c r="N38" s="1483"/>
      <c r="O38" s="1483"/>
      <c r="P38" s="1483"/>
      <c r="Q38" s="1483"/>
      <c r="R38" s="1483"/>
      <c r="S38" s="1484"/>
    </row>
    <row r="39" spans="1:19" x14ac:dyDescent="0.25">
      <c r="A39" s="1485"/>
      <c r="B39" s="1483"/>
      <c r="C39" s="1483"/>
      <c r="D39" s="1483"/>
      <c r="E39" s="1483"/>
      <c r="F39" s="1483"/>
      <c r="G39" s="1483"/>
      <c r="H39" s="1483"/>
      <c r="I39" s="1483"/>
      <c r="J39" s="1483"/>
      <c r="K39" s="1483"/>
      <c r="L39" s="1483"/>
      <c r="M39" s="1483"/>
      <c r="N39" s="1483"/>
      <c r="O39" s="1483"/>
      <c r="P39" s="1483"/>
      <c r="Q39" s="1483"/>
      <c r="R39" s="1483"/>
      <c r="S39" s="1484"/>
    </row>
    <row r="40" spans="1:19" x14ac:dyDescent="0.25">
      <c r="A40" s="1485"/>
      <c r="B40" s="1483"/>
      <c r="C40" s="1483"/>
      <c r="D40" s="1483"/>
      <c r="E40" s="1483"/>
      <c r="F40" s="1483"/>
      <c r="G40" s="1483"/>
      <c r="H40" s="1483"/>
      <c r="I40" s="1483"/>
      <c r="J40" s="1483"/>
      <c r="K40" s="1483"/>
      <c r="L40" s="1483"/>
      <c r="M40" s="1483"/>
      <c r="N40" s="1483"/>
      <c r="O40" s="1483"/>
      <c r="P40" s="1483"/>
      <c r="Q40" s="1483"/>
      <c r="R40" s="1483"/>
      <c r="S40" s="1484"/>
    </row>
    <row r="41" spans="1:19" x14ac:dyDescent="0.25">
      <c r="A41" s="664"/>
      <c r="B41" s="654"/>
      <c r="C41" s="654"/>
      <c r="D41" s="654"/>
      <c r="E41" s="654"/>
      <c r="F41" s="654"/>
      <c r="G41" s="654"/>
      <c r="H41" s="654"/>
      <c r="I41" s="654"/>
      <c r="J41" s="654"/>
      <c r="K41" s="858"/>
      <c r="L41" s="654"/>
      <c r="M41" s="654"/>
      <c r="N41" s="654"/>
      <c r="O41" s="654"/>
      <c r="P41" s="654"/>
      <c r="Q41" s="654"/>
      <c r="R41" s="654"/>
      <c r="S41" s="663"/>
    </row>
    <row r="42" spans="1:19" x14ac:dyDescent="0.25">
      <c r="A42" s="664"/>
      <c r="B42" s="654"/>
      <c r="C42" s="654"/>
      <c r="D42" s="654"/>
      <c r="E42" s="654"/>
      <c r="F42" s="654"/>
      <c r="G42" s="654"/>
      <c r="H42" s="654"/>
      <c r="I42" s="654"/>
      <c r="J42" s="654"/>
      <c r="K42" s="654"/>
      <c r="L42" s="654"/>
      <c r="M42" s="654"/>
      <c r="N42" s="654"/>
      <c r="O42" s="654"/>
      <c r="P42" s="654"/>
      <c r="Q42" s="654"/>
      <c r="R42" s="654"/>
      <c r="S42" s="663"/>
    </row>
    <row r="43" spans="1:19" x14ac:dyDescent="0.25">
      <c r="A43" s="664"/>
      <c r="B43" s="654"/>
      <c r="C43" s="654"/>
      <c r="D43" s="654"/>
      <c r="E43" s="654"/>
      <c r="F43" s="654"/>
      <c r="G43" s="915" t="s">
        <v>1004</v>
      </c>
      <c r="H43" s="654"/>
      <c r="I43" s="654"/>
      <c r="J43" s="660"/>
      <c r="K43" s="654"/>
      <c r="L43" s="916" t="s">
        <v>61</v>
      </c>
      <c r="M43" s="654"/>
      <c r="N43" s="654"/>
      <c r="O43" s="654"/>
      <c r="P43" s="654"/>
      <c r="Q43" s="654"/>
      <c r="R43" s="654"/>
      <c r="S43" s="663"/>
    </row>
    <row r="44" spans="1:19" x14ac:dyDescent="0.25">
      <c r="A44" s="664"/>
      <c r="B44" s="654"/>
      <c r="C44" s="654"/>
      <c r="D44" s="654"/>
      <c r="E44" s="654"/>
      <c r="F44" s="1486">
        <f>Grunndata!K56</f>
        <v>718754.16162922885</v>
      </c>
      <c r="G44" s="1487"/>
      <c r="H44" s="1488"/>
      <c r="I44" s="1003" t="s">
        <v>1255</v>
      </c>
      <c r="J44" s="832"/>
      <c r="K44" s="832">
        <v>0.03</v>
      </c>
      <c r="L44" s="1489">
        <f>F44*K44</f>
        <v>21562.624848876865</v>
      </c>
      <c r="M44" s="1490"/>
      <c r="N44" s="884" t="s">
        <v>62</v>
      </c>
      <c r="O44" s="654"/>
      <c r="P44" s="654"/>
      <c r="Q44" s="654"/>
      <c r="R44" s="654"/>
      <c r="S44" s="663"/>
    </row>
    <row r="45" spans="1:19" x14ac:dyDescent="0.25">
      <c r="A45" s="578"/>
      <c r="B45" s="574"/>
      <c r="C45" s="574"/>
      <c r="D45" s="574"/>
      <c r="E45" s="574"/>
      <c r="F45" s="574"/>
      <c r="G45" s="574"/>
      <c r="H45" s="574"/>
      <c r="I45" s="574"/>
      <c r="J45" s="574"/>
      <c r="K45" s="574"/>
      <c r="L45" s="574"/>
      <c r="M45" s="574"/>
      <c r="N45" s="574"/>
      <c r="O45" s="574"/>
      <c r="P45" s="574"/>
      <c r="Q45" s="574"/>
      <c r="R45" s="574"/>
      <c r="S45" s="577"/>
    </row>
    <row r="46" spans="1:19" x14ac:dyDescent="0.25">
      <c r="A46" s="1437" t="s">
        <v>352</v>
      </c>
      <c r="B46" s="1438"/>
      <c r="C46" s="1438"/>
      <c r="D46" s="1438"/>
      <c r="E46" s="665"/>
      <c r="F46" s="665"/>
      <c r="G46" s="665"/>
      <c r="H46" s="665"/>
      <c r="I46" s="665"/>
      <c r="J46" s="665"/>
      <c r="K46" s="666"/>
      <c r="L46" s="665"/>
      <c r="M46" s="665"/>
      <c r="N46" s="665"/>
      <c r="O46" s="665"/>
      <c r="P46" s="665"/>
      <c r="Q46" s="665"/>
      <c r="R46" s="665"/>
      <c r="S46" s="669"/>
    </row>
    <row r="47" spans="1:19" x14ac:dyDescent="0.25">
      <c r="A47" s="664"/>
      <c r="B47" s="832"/>
      <c r="C47" s="832"/>
      <c r="D47" s="832"/>
      <c r="E47" s="832"/>
      <c r="F47" s="832"/>
      <c r="G47" s="832"/>
      <c r="H47" s="832"/>
      <c r="I47" s="832"/>
      <c r="J47" s="832"/>
      <c r="K47" s="954"/>
      <c r="L47" s="832"/>
      <c r="M47" s="832"/>
      <c r="N47" s="832"/>
      <c r="O47" s="832"/>
      <c r="P47" s="918" t="s">
        <v>347</v>
      </c>
      <c r="Q47" s="832"/>
      <c r="R47" s="832"/>
      <c r="S47" s="663"/>
    </row>
    <row r="48" spans="1:19" x14ac:dyDescent="0.25">
      <c r="A48" s="664"/>
      <c r="B48" s="832"/>
      <c r="C48" s="832"/>
      <c r="D48" s="832"/>
      <c r="E48" s="832"/>
      <c r="F48" s="874"/>
      <c r="G48" s="832"/>
      <c r="H48" s="832"/>
      <c r="I48" s="832"/>
      <c r="J48" s="832"/>
      <c r="K48" s="954"/>
      <c r="L48" s="832"/>
      <c r="M48" s="832"/>
      <c r="N48" s="832"/>
      <c r="O48" s="832"/>
      <c r="P48" s="892"/>
      <c r="Q48" s="895"/>
      <c r="R48" s="832"/>
      <c r="S48" s="663"/>
    </row>
    <row r="49" spans="1:19" x14ac:dyDescent="0.25">
      <c r="A49" s="664"/>
      <c r="B49" s="832"/>
      <c r="C49" s="832"/>
      <c r="D49" s="832"/>
      <c r="E49" s="832"/>
      <c r="F49" s="874" t="s">
        <v>1005</v>
      </c>
      <c r="G49" s="832"/>
      <c r="H49" s="832"/>
      <c r="I49" s="832"/>
      <c r="J49" s="832"/>
      <c r="K49" s="954"/>
      <c r="L49" s="832"/>
      <c r="M49" s="832"/>
      <c r="N49" s="832"/>
      <c r="O49" s="832"/>
      <c r="P49" s="892">
        <v>5000</v>
      </c>
      <c r="Q49" s="895" t="s">
        <v>1256</v>
      </c>
      <c r="R49" s="832"/>
      <c r="S49" s="663"/>
    </row>
    <row r="50" spans="1:19" x14ac:dyDescent="0.25">
      <c r="A50" s="664"/>
      <c r="B50" s="832"/>
      <c r="C50" s="832"/>
      <c r="D50" s="832"/>
      <c r="E50" s="832"/>
      <c r="F50" s="874" t="s">
        <v>1006</v>
      </c>
      <c r="G50" s="832"/>
      <c r="H50" s="832"/>
      <c r="I50" s="832"/>
      <c r="J50" s="832"/>
      <c r="K50" s="954"/>
      <c r="L50" s="832"/>
      <c r="M50" s="832"/>
      <c r="N50" s="832"/>
      <c r="O50" s="832"/>
      <c r="P50" s="892">
        <v>2500</v>
      </c>
      <c r="Q50" s="895" t="s">
        <v>1256</v>
      </c>
      <c r="R50" s="832"/>
      <c r="S50" s="663"/>
    </row>
    <row r="51" spans="1:19" x14ac:dyDescent="0.25">
      <c r="A51" s="664"/>
      <c r="B51" s="832"/>
      <c r="C51" s="832"/>
      <c r="D51" s="832"/>
      <c r="E51" s="832"/>
      <c r="F51" s="832"/>
      <c r="G51" s="832"/>
      <c r="H51" s="832"/>
      <c r="I51" s="832"/>
      <c r="J51" s="832"/>
      <c r="K51" s="954"/>
      <c r="L51" s="832"/>
      <c r="M51" s="832"/>
      <c r="N51" s="832"/>
      <c r="O51" s="832"/>
      <c r="P51" s="892"/>
      <c r="Q51" s="895"/>
      <c r="R51" s="832"/>
      <c r="S51" s="663"/>
    </row>
    <row r="52" spans="1:19" x14ac:dyDescent="0.25">
      <c r="A52" s="664"/>
      <c r="B52" s="457" t="s">
        <v>1007</v>
      </c>
      <c r="C52" s="832"/>
      <c r="D52" s="832"/>
      <c r="E52" s="832"/>
      <c r="F52" s="874" t="s">
        <v>1008</v>
      </c>
      <c r="G52" s="832"/>
      <c r="H52" s="832"/>
      <c r="I52" s="832"/>
      <c r="J52" s="832"/>
      <c r="K52" s="954"/>
      <c r="L52" s="832"/>
      <c r="M52" s="832"/>
      <c r="N52" s="832"/>
      <c r="O52" s="832"/>
      <c r="P52" s="892">
        <v>8000</v>
      </c>
      <c r="Q52" s="895" t="s">
        <v>85</v>
      </c>
      <c r="R52" s="832"/>
      <c r="S52" s="663"/>
    </row>
    <row r="53" spans="1:19" x14ac:dyDescent="0.25">
      <c r="A53" s="664"/>
      <c r="B53" s="457" t="s">
        <v>1009</v>
      </c>
      <c r="C53" s="832"/>
      <c r="D53" s="832"/>
      <c r="E53" s="832"/>
      <c r="F53" s="874" t="s">
        <v>1010</v>
      </c>
      <c r="G53" s="832"/>
      <c r="H53" s="832"/>
      <c r="I53" s="832"/>
      <c r="J53" s="832"/>
      <c r="K53" s="832"/>
      <c r="L53" s="832"/>
      <c r="M53" s="832"/>
      <c r="N53" s="832"/>
      <c r="O53" s="1491">
        <v>16000</v>
      </c>
      <c r="P53" s="1491"/>
      <c r="Q53" s="895" t="s">
        <v>85</v>
      </c>
      <c r="R53" s="832"/>
      <c r="S53" s="663"/>
    </row>
    <row r="54" spans="1:19" x14ac:dyDescent="0.25">
      <c r="A54" s="664"/>
      <c r="B54" s="457" t="s">
        <v>1011</v>
      </c>
      <c r="C54" s="832"/>
      <c r="D54" s="832"/>
      <c r="E54" s="832"/>
      <c r="F54" s="874" t="s">
        <v>1012</v>
      </c>
      <c r="G54" s="832"/>
      <c r="H54" s="832"/>
      <c r="I54" s="832"/>
      <c r="J54" s="832"/>
      <c r="K54" s="832"/>
      <c r="L54" s="832"/>
      <c r="M54" s="832"/>
      <c r="N54" s="832"/>
      <c r="O54" s="832"/>
      <c r="P54" s="892">
        <v>8000</v>
      </c>
      <c r="Q54" s="895" t="s">
        <v>85</v>
      </c>
      <c r="R54" s="832"/>
      <c r="S54" s="663"/>
    </row>
    <row r="55" spans="1:19" x14ac:dyDescent="0.25">
      <c r="A55" s="664"/>
      <c r="B55" s="832"/>
      <c r="C55" s="832"/>
      <c r="D55" s="832"/>
      <c r="E55" s="832"/>
      <c r="F55" s="832"/>
      <c r="G55" s="832"/>
      <c r="H55" s="832"/>
      <c r="I55" s="832"/>
      <c r="J55" s="832"/>
      <c r="K55" s="832"/>
      <c r="L55" s="832"/>
      <c r="M55" s="832"/>
      <c r="N55" s="832"/>
      <c r="O55" s="956" t="s">
        <v>1257</v>
      </c>
      <c r="P55" s="832">
        <v>6000</v>
      </c>
      <c r="Q55" s="895" t="s">
        <v>70</v>
      </c>
      <c r="R55" s="832"/>
      <c r="S55" s="663"/>
    </row>
    <row r="56" spans="1:19" x14ac:dyDescent="0.25">
      <c r="A56" s="664"/>
      <c r="B56" s="832"/>
      <c r="C56" s="832"/>
      <c r="D56" s="832"/>
      <c r="E56" s="832"/>
      <c r="F56" s="832"/>
      <c r="G56" s="832"/>
      <c r="H56" s="832"/>
      <c r="I56" s="832"/>
      <c r="J56" s="832"/>
      <c r="K56" s="832"/>
      <c r="L56" s="832"/>
      <c r="M56" s="832"/>
      <c r="N56" s="832"/>
      <c r="O56" s="956"/>
      <c r="P56" s="832"/>
      <c r="Q56" s="895"/>
      <c r="R56" s="832"/>
      <c r="S56" s="663"/>
    </row>
    <row r="57" spans="1:19" x14ac:dyDescent="0.25">
      <c r="A57" s="664"/>
      <c r="B57" s="832"/>
      <c r="C57" s="832"/>
      <c r="D57" s="832"/>
      <c r="E57" s="832"/>
      <c r="F57" s="832"/>
      <c r="G57" s="832"/>
      <c r="H57" s="832"/>
      <c r="I57" s="832"/>
      <c r="J57" s="832"/>
      <c r="K57" s="832"/>
      <c r="L57" s="832"/>
      <c r="M57" s="832"/>
      <c r="N57" s="874" t="s">
        <v>1013</v>
      </c>
      <c r="O57" s="956"/>
      <c r="P57" s="832"/>
      <c r="Q57" s="895"/>
      <c r="R57" s="832"/>
      <c r="S57" s="663"/>
    </row>
    <row r="58" spans="1:19" x14ac:dyDescent="0.25">
      <c r="A58" s="578"/>
      <c r="B58" s="574"/>
      <c r="C58" s="574"/>
      <c r="D58" s="574"/>
      <c r="E58" s="574"/>
      <c r="F58" s="574"/>
      <c r="G58" s="574"/>
      <c r="H58" s="574"/>
      <c r="I58" s="574"/>
      <c r="J58" s="574"/>
      <c r="K58" s="574"/>
      <c r="L58" s="574"/>
      <c r="M58" s="574"/>
      <c r="N58" s="574"/>
      <c r="O58" s="574"/>
      <c r="P58" s="574"/>
      <c r="Q58" s="574"/>
      <c r="R58" s="574"/>
      <c r="S58" s="577"/>
    </row>
    <row r="59" spans="1:19" ht="14.25" customHeight="1" x14ac:dyDescent="0.25">
      <c r="A59" s="1452" t="s">
        <v>51</v>
      </c>
      <c r="B59" s="1453"/>
      <c r="C59" s="1453"/>
      <c r="D59" s="1454"/>
      <c r="E59" s="1455" t="s">
        <v>1259</v>
      </c>
      <c r="F59" s="1456"/>
      <c r="G59" s="1456"/>
      <c r="H59" s="1456"/>
      <c r="I59" s="1456"/>
      <c r="J59" s="1456"/>
      <c r="K59" s="1456"/>
      <c r="L59" s="1456"/>
      <c r="M59" s="1456"/>
      <c r="N59" s="1456"/>
      <c r="O59" s="1456"/>
      <c r="P59" s="1456"/>
      <c r="Q59" s="1456"/>
      <c r="R59" s="1456"/>
      <c r="S59" s="1457"/>
    </row>
    <row r="60" spans="1:19" ht="14.25" customHeight="1" x14ac:dyDescent="0.25">
      <c r="A60" s="1461" t="s">
        <v>1251</v>
      </c>
      <c r="B60" s="1462"/>
      <c r="C60" s="1462"/>
      <c r="D60" s="1463"/>
      <c r="E60" s="1458"/>
      <c r="F60" s="1459"/>
      <c r="G60" s="1459"/>
      <c r="H60" s="1459"/>
      <c r="I60" s="1459"/>
      <c r="J60" s="1459"/>
      <c r="K60" s="1459"/>
      <c r="L60" s="1459"/>
      <c r="M60" s="1459"/>
      <c r="N60" s="1459"/>
      <c r="O60" s="1459"/>
      <c r="P60" s="1459"/>
      <c r="Q60" s="1459"/>
      <c r="R60" s="1459"/>
      <c r="S60" s="1460"/>
    </row>
    <row r="61" spans="1:19" ht="14.25" customHeight="1" x14ac:dyDescent="0.25">
      <c r="A61" s="1464" t="s">
        <v>52</v>
      </c>
      <c r="B61" s="1465"/>
      <c r="C61" s="1465"/>
      <c r="D61" s="1466"/>
      <c r="E61" s="1467" t="s">
        <v>1260</v>
      </c>
      <c r="F61" s="1468"/>
      <c r="G61" s="1468"/>
      <c r="H61" s="1468"/>
      <c r="I61" s="1468"/>
      <c r="J61" s="1468"/>
      <c r="K61" s="1468"/>
      <c r="L61" s="1468"/>
      <c r="M61" s="1468"/>
      <c r="N61" s="1468"/>
      <c r="O61" s="1468"/>
      <c r="P61" s="1468"/>
      <c r="Q61" s="1468"/>
      <c r="R61" s="1468"/>
      <c r="S61" s="1469"/>
    </row>
    <row r="62" spans="1:19" x14ac:dyDescent="0.25">
      <c r="A62" s="1437" t="s">
        <v>53</v>
      </c>
      <c r="B62" s="1438"/>
      <c r="C62" s="1438"/>
      <c r="D62" s="1438"/>
      <c r="E62" s="1017"/>
      <c r="F62" s="660"/>
      <c r="G62" s="660"/>
      <c r="H62" s="660"/>
      <c r="I62" s="660"/>
      <c r="J62" s="660"/>
      <c r="K62" s="660"/>
      <c r="L62" s="660"/>
      <c r="M62" s="660"/>
      <c r="N62" s="660"/>
      <c r="O62" s="660"/>
      <c r="P62" s="660"/>
      <c r="Q62" s="660"/>
      <c r="R62" s="660"/>
      <c r="S62" s="661"/>
    </row>
    <row r="63" spans="1:19" x14ac:dyDescent="0.25">
      <c r="A63" s="1470" t="s">
        <v>1261</v>
      </c>
      <c r="B63" s="1471"/>
      <c r="C63" s="1471"/>
      <c r="D63" s="1471"/>
      <c r="E63" s="1471"/>
      <c r="F63" s="1471"/>
      <c r="G63" s="1471"/>
      <c r="H63" s="1471"/>
      <c r="I63" s="1471"/>
      <c r="J63" s="1471"/>
      <c r="K63" s="1471"/>
      <c r="L63" s="1471"/>
      <c r="M63" s="1471"/>
      <c r="N63" s="1471"/>
      <c r="O63" s="1471"/>
      <c r="P63" s="1471"/>
      <c r="Q63" s="1471"/>
      <c r="R63" s="1471"/>
      <c r="S63" s="1472"/>
    </row>
    <row r="64" spans="1:19" x14ac:dyDescent="0.25">
      <c r="A64" s="1473"/>
      <c r="B64" s="1471"/>
      <c r="C64" s="1471"/>
      <c r="D64" s="1471"/>
      <c r="E64" s="1471"/>
      <c r="F64" s="1471"/>
      <c r="G64" s="1471"/>
      <c r="H64" s="1471"/>
      <c r="I64" s="1471"/>
      <c r="J64" s="1471"/>
      <c r="K64" s="1471"/>
      <c r="L64" s="1471"/>
      <c r="M64" s="1471"/>
      <c r="N64" s="1471"/>
      <c r="O64" s="1471"/>
      <c r="P64" s="1471"/>
      <c r="Q64" s="1471"/>
      <c r="R64" s="1471"/>
      <c r="S64" s="1472"/>
    </row>
    <row r="65" spans="1:21" x14ac:dyDescent="0.25">
      <c r="A65" s="1473"/>
      <c r="B65" s="1471"/>
      <c r="C65" s="1471"/>
      <c r="D65" s="1471"/>
      <c r="E65" s="1471"/>
      <c r="F65" s="1471"/>
      <c r="G65" s="1471"/>
      <c r="H65" s="1471"/>
      <c r="I65" s="1471"/>
      <c r="J65" s="1471"/>
      <c r="K65" s="1471"/>
      <c r="L65" s="1471"/>
      <c r="M65" s="1471"/>
      <c r="N65" s="1471"/>
      <c r="O65" s="1471"/>
      <c r="P65" s="1471"/>
      <c r="Q65" s="1471"/>
      <c r="R65" s="1471"/>
      <c r="S65" s="1472"/>
      <c r="U65" s="671"/>
    </row>
    <row r="66" spans="1:21" x14ac:dyDescent="0.25">
      <c r="A66" s="1473"/>
      <c r="B66" s="1471"/>
      <c r="C66" s="1471"/>
      <c r="D66" s="1471"/>
      <c r="E66" s="1471"/>
      <c r="F66" s="1471"/>
      <c r="G66" s="1471"/>
      <c r="H66" s="1471"/>
      <c r="I66" s="1471"/>
      <c r="J66" s="1471"/>
      <c r="K66" s="1471"/>
      <c r="L66" s="1471"/>
      <c r="M66" s="1471"/>
      <c r="N66" s="1471"/>
      <c r="O66" s="1471"/>
      <c r="P66" s="1471"/>
      <c r="Q66" s="1471"/>
      <c r="R66" s="1471"/>
      <c r="S66" s="1472"/>
      <c r="U66" s="671"/>
    </row>
    <row r="67" spans="1:21" x14ac:dyDescent="0.25">
      <c r="A67" s="1473"/>
      <c r="B67" s="1471"/>
      <c r="C67" s="1471"/>
      <c r="D67" s="1471"/>
      <c r="E67" s="1471"/>
      <c r="F67" s="1471"/>
      <c r="G67" s="1471"/>
      <c r="H67" s="1471"/>
      <c r="I67" s="1471"/>
      <c r="J67" s="1471"/>
      <c r="K67" s="1471"/>
      <c r="L67" s="1471"/>
      <c r="M67" s="1471"/>
      <c r="N67" s="1471"/>
      <c r="O67" s="1471"/>
      <c r="P67" s="1471"/>
      <c r="Q67" s="1471"/>
      <c r="R67" s="1471"/>
      <c r="S67" s="1472"/>
    </row>
    <row r="68" spans="1:21" x14ac:dyDescent="0.25">
      <c r="A68" s="1473"/>
      <c r="B68" s="1471"/>
      <c r="C68" s="1471"/>
      <c r="D68" s="1471"/>
      <c r="E68" s="1471"/>
      <c r="F68" s="1471"/>
      <c r="G68" s="1471"/>
      <c r="H68" s="1471"/>
      <c r="I68" s="1471"/>
      <c r="J68" s="1471"/>
      <c r="K68" s="1471"/>
      <c r="L68" s="1471"/>
      <c r="M68" s="1471"/>
      <c r="N68" s="1471"/>
      <c r="O68" s="1471"/>
      <c r="P68" s="1471"/>
      <c r="Q68" s="1471"/>
      <c r="R68" s="1471"/>
      <c r="S68" s="1472"/>
    </row>
    <row r="69" spans="1:21" x14ac:dyDescent="0.25">
      <c r="A69" s="1473"/>
      <c r="B69" s="1471"/>
      <c r="C69" s="1471"/>
      <c r="D69" s="1471"/>
      <c r="E69" s="1471"/>
      <c r="F69" s="1471"/>
      <c r="G69" s="1471"/>
      <c r="H69" s="1471"/>
      <c r="I69" s="1471"/>
      <c r="J69" s="1471"/>
      <c r="K69" s="1471"/>
      <c r="L69" s="1471"/>
      <c r="M69" s="1471"/>
      <c r="N69" s="1471"/>
      <c r="O69" s="1471"/>
      <c r="P69" s="1471"/>
      <c r="Q69" s="1471"/>
      <c r="R69" s="1471"/>
      <c r="S69" s="1472"/>
    </row>
    <row r="70" spans="1:21" x14ac:dyDescent="0.25">
      <c r="A70" s="1474"/>
      <c r="B70" s="1475"/>
      <c r="C70" s="1475"/>
      <c r="D70" s="1475"/>
      <c r="E70" s="1475"/>
      <c r="F70" s="1475"/>
      <c r="G70" s="1475"/>
      <c r="H70" s="1475"/>
      <c r="I70" s="1475"/>
      <c r="J70" s="1475"/>
      <c r="K70" s="1475"/>
      <c r="L70" s="1475"/>
      <c r="M70" s="1475"/>
      <c r="N70" s="1475"/>
      <c r="O70" s="1475"/>
      <c r="P70" s="1475"/>
      <c r="Q70" s="1475"/>
      <c r="R70" s="1475"/>
      <c r="S70" s="1476"/>
    </row>
    <row r="71" spans="1:21" x14ac:dyDescent="0.25">
      <c r="A71" s="1437" t="s">
        <v>351</v>
      </c>
      <c r="B71" s="1438"/>
      <c r="C71" s="1438"/>
      <c r="D71" s="1438"/>
      <c r="E71" s="668"/>
      <c r="F71" s="665"/>
      <c r="G71" s="665"/>
      <c r="H71" s="665"/>
      <c r="I71" s="665"/>
      <c r="J71" s="665"/>
      <c r="K71" s="665"/>
      <c r="L71" s="665"/>
      <c r="M71" s="665"/>
      <c r="N71" s="665"/>
      <c r="O71" s="665"/>
      <c r="P71" s="665"/>
      <c r="Q71" s="665"/>
      <c r="R71" s="665"/>
      <c r="S71" s="669"/>
    </row>
    <row r="72" spans="1:21" x14ac:dyDescent="0.25">
      <c r="A72" s="1477" t="s">
        <v>1262</v>
      </c>
      <c r="B72" s="1478"/>
      <c r="C72" s="1478"/>
      <c r="D72" s="1478"/>
      <c r="E72" s="1478"/>
      <c r="F72" s="1478"/>
      <c r="G72" s="1478"/>
      <c r="H72" s="1478"/>
      <c r="I72" s="1478"/>
      <c r="J72" s="1478"/>
      <c r="K72" s="1478"/>
      <c r="L72" s="1478"/>
      <c r="M72" s="1478"/>
      <c r="N72" s="1478"/>
      <c r="O72" s="1478"/>
      <c r="P72" s="1478"/>
      <c r="Q72" s="1478"/>
      <c r="R72" s="1478"/>
      <c r="S72" s="1479"/>
    </row>
    <row r="73" spans="1:21" x14ac:dyDescent="0.25">
      <c r="A73" s="1477"/>
      <c r="B73" s="1478"/>
      <c r="C73" s="1478"/>
      <c r="D73" s="1478"/>
      <c r="E73" s="1478"/>
      <c r="F73" s="1478"/>
      <c r="G73" s="1478"/>
      <c r="H73" s="1478"/>
      <c r="I73" s="1478"/>
      <c r="J73" s="1478"/>
      <c r="K73" s="1478"/>
      <c r="L73" s="1478"/>
      <c r="M73" s="1478"/>
      <c r="N73" s="1478"/>
      <c r="O73" s="1478"/>
      <c r="P73" s="1478"/>
      <c r="Q73" s="1478"/>
      <c r="R73" s="1478"/>
      <c r="S73" s="1479"/>
    </row>
    <row r="74" spans="1:21" x14ac:dyDescent="0.25">
      <c r="A74" s="1480"/>
      <c r="B74" s="1481"/>
      <c r="C74" s="1481"/>
      <c r="D74" s="1481"/>
      <c r="E74" s="1481"/>
      <c r="F74" s="1481"/>
      <c r="G74" s="1481"/>
      <c r="H74" s="1481"/>
      <c r="I74" s="1481"/>
      <c r="J74" s="1481"/>
      <c r="K74" s="1481"/>
      <c r="L74" s="1481"/>
      <c r="M74" s="1481"/>
      <c r="N74" s="1481"/>
      <c r="O74" s="1481"/>
      <c r="P74" s="1481"/>
      <c r="Q74" s="1481"/>
      <c r="R74" s="1481"/>
      <c r="S74" s="1482"/>
    </row>
    <row r="75" spans="1:21" x14ac:dyDescent="0.25">
      <c r="A75" s="1437" t="s">
        <v>54</v>
      </c>
      <c r="B75" s="1438"/>
      <c r="C75" s="1438"/>
      <c r="D75" s="1438"/>
      <c r="E75" s="660"/>
      <c r="F75" s="660"/>
      <c r="G75" s="660"/>
      <c r="H75" s="660"/>
      <c r="I75" s="660"/>
      <c r="J75" s="660"/>
      <c r="K75" s="660"/>
      <c r="L75" s="660"/>
      <c r="M75" s="660"/>
      <c r="N75" s="660"/>
      <c r="O75" s="660"/>
      <c r="P75" s="660"/>
      <c r="Q75" s="660"/>
      <c r="R75" s="660"/>
      <c r="S75" s="661"/>
    </row>
    <row r="76" spans="1:21" x14ac:dyDescent="0.25">
      <c r="A76" s="1477" t="s">
        <v>1263</v>
      </c>
      <c r="B76" s="1478"/>
      <c r="C76" s="1478"/>
      <c r="D76" s="1478"/>
      <c r="E76" s="1478"/>
      <c r="F76" s="1478"/>
      <c r="G76" s="1478"/>
      <c r="H76" s="1478"/>
      <c r="I76" s="1478"/>
      <c r="J76" s="1478"/>
      <c r="K76" s="1478"/>
      <c r="L76" s="1478"/>
      <c r="M76" s="1478"/>
      <c r="N76" s="1478"/>
      <c r="O76" s="1478"/>
      <c r="P76" s="1478"/>
      <c r="Q76" s="1478"/>
      <c r="R76" s="1478"/>
      <c r="S76" s="1479"/>
    </row>
    <row r="77" spans="1:21" x14ac:dyDescent="0.25">
      <c r="A77" s="1477"/>
      <c r="B77" s="1478"/>
      <c r="C77" s="1478"/>
      <c r="D77" s="1478"/>
      <c r="E77" s="1478"/>
      <c r="F77" s="1478"/>
      <c r="G77" s="1478"/>
      <c r="H77" s="1478"/>
      <c r="I77" s="1478"/>
      <c r="J77" s="1478"/>
      <c r="K77" s="1478"/>
      <c r="L77" s="1478"/>
      <c r="M77" s="1478"/>
      <c r="N77" s="1478"/>
      <c r="O77" s="1478"/>
      <c r="P77" s="1478"/>
      <c r="Q77" s="1478"/>
      <c r="R77" s="1478"/>
      <c r="S77" s="1479"/>
    </row>
    <row r="78" spans="1:21" x14ac:dyDescent="0.25">
      <c r="A78" s="1477"/>
      <c r="B78" s="1478"/>
      <c r="C78" s="1478"/>
      <c r="D78" s="1478"/>
      <c r="E78" s="1478"/>
      <c r="F78" s="1478"/>
      <c r="G78" s="1478"/>
      <c r="H78" s="1478"/>
      <c r="I78" s="1478"/>
      <c r="J78" s="1478"/>
      <c r="K78" s="1478"/>
      <c r="L78" s="1478"/>
      <c r="M78" s="1478"/>
      <c r="N78" s="1478"/>
      <c r="O78" s="1478"/>
      <c r="P78" s="1478"/>
      <c r="Q78" s="1478"/>
      <c r="R78" s="1478"/>
      <c r="S78" s="1479"/>
    </row>
    <row r="79" spans="1:21" x14ac:dyDescent="0.25">
      <c r="A79" s="1477"/>
      <c r="B79" s="1478"/>
      <c r="C79" s="1478"/>
      <c r="D79" s="1478"/>
      <c r="E79" s="1478"/>
      <c r="F79" s="1478"/>
      <c r="G79" s="1478"/>
      <c r="H79" s="1478"/>
      <c r="I79" s="1478"/>
      <c r="J79" s="1478"/>
      <c r="K79" s="1478"/>
      <c r="L79" s="1478"/>
      <c r="M79" s="1478"/>
      <c r="N79" s="1478"/>
      <c r="O79" s="1478"/>
      <c r="P79" s="1478"/>
      <c r="Q79" s="1478"/>
      <c r="R79" s="1478"/>
      <c r="S79" s="1479"/>
    </row>
    <row r="80" spans="1:21" x14ac:dyDescent="0.25">
      <c r="A80" s="1477"/>
      <c r="B80" s="1478"/>
      <c r="C80" s="1478"/>
      <c r="D80" s="1478"/>
      <c r="E80" s="1478"/>
      <c r="F80" s="1478"/>
      <c r="G80" s="1478"/>
      <c r="H80" s="1478"/>
      <c r="I80" s="1478"/>
      <c r="J80" s="1478"/>
      <c r="K80" s="1478"/>
      <c r="L80" s="1478"/>
      <c r="M80" s="1478"/>
      <c r="N80" s="1478"/>
      <c r="O80" s="1478"/>
      <c r="P80" s="1478"/>
      <c r="Q80" s="1478"/>
      <c r="R80" s="1478"/>
      <c r="S80" s="1479"/>
    </row>
    <row r="81" spans="1:19" x14ac:dyDescent="0.25">
      <c r="A81" s="1477"/>
      <c r="B81" s="1478"/>
      <c r="C81" s="1478"/>
      <c r="D81" s="1478"/>
      <c r="E81" s="1478"/>
      <c r="F81" s="1478"/>
      <c r="G81" s="1478"/>
      <c r="H81" s="1478"/>
      <c r="I81" s="1478"/>
      <c r="J81" s="1478"/>
      <c r="K81" s="1478"/>
      <c r="L81" s="1478"/>
      <c r="M81" s="1478"/>
      <c r="N81" s="1478"/>
      <c r="O81" s="1478"/>
      <c r="P81" s="1478"/>
      <c r="Q81" s="1478"/>
      <c r="R81" s="1478"/>
      <c r="S81" s="1479"/>
    </row>
    <row r="82" spans="1:19" x14ac:dyDescent="0.25">
      <c r="A82" s="1477"/>
      <c r="B82" s="1478"/>
      <c r="C82" s="1478"/>
      <c r="D82" s="1478"/>
      <c r="E82" s="1478"/>
      <c r="F82" s="1478"/>
      <c r="G82" s="1478"/>
      <c r="H82" s="1478"/>
      <c r="I82" s="1478"/>
      <c r="J82" s="1478"/>
      <c r="K82" s="1478"/>
      <c r="L82" s="1478"/>
      <c r="M82" s="1478"/>
      <c r="N82" s="1478"/>
      <c r="O82" s="1478"/>
      <c r="P82" s="1478"/>
      <c r="Q82" s="1478"/>
      <c r="R82" s="1478"/>
      <c r="S82" s="1479"/>
    </row>
    <row r="83" spans="1:19" x14ac:dyDescent="0.25">
      <c r="A83" s="1477"/>
      <c r="B83" s="1478"/>
      <c r="C83" s="1478"/>
      <c r="D83" s="1478"/>
      <c r="E83" s="1478"/>
      <c r="F83" s="1478"/>
      <c r="G83" s="1478"/>
      <c r="H83" s="1478"/>
      <c r="I83" s="1478"/>
      <c r="J83" s="1478"/>
      <c r="K83" s="1478"/>
      <c r="L83" s="1478"/>
      <c r="M83" s="1478"/>
      <c r="N83" s="1478"/>
      <c r="O83" s="1478"/>
      <c r="P83" s="1478"/>
      <c r="Q83" s="1478"/>
      <c r="R83" s="1478"/>
      <c r="S83" s="1479"/>
    </row>
    <row r="84" spans="1:19" x14ac:dyDescent="0.25">
      <c r="A84" s="1477"/>
      <c r="B84" s="1478"/>
      <c r="C84" s="1478"/>
      <c r="D84" s="1478"/>
      <c r="E84" s="1478"/>
      <c r="F84" s="1478"/>
      <c r="G84" s="1478"/>
      <c r="H84" s="1478"/>
      <c r="I84" s="1478"/>
      <c r="J84" s="1478"/>
      <c r="K84" s="1478"/>
      <c r="L84" s="1478"/>
      <c r="M84" s="1478"/>
      <c r="N84" s="1478"/>
      <c r="O84" s="1478"/>
      <c r="P84" s="1478"/>
      <c r="Q84" s="1478"/>
      <c r="R84" s="1478"/>
      <c r="S84" s="1479"/>
    </row>
    <row r="85" spans="1:19" x14ac:dyDescent="0.25">
      <c r="A85" s="1477"/>
      <c r="B85" s="1478"/>
      <c r="C85" s="1478"/>
      <c r="D85" s="1478"/>
      <c r="E85" s="1478"/>
      <c r="F85" s="1478"/>
      <c r="G85" s="1478"/>
      <c r="H85" s="1478"/>
      <c r="I85" s="1478"/>
      <c r="J85" s="1478"/>
      <c r="K85" s="1478"/>
      <c r="L85" s="1478"/>
      <c r="M85" s="1478"/>
      <c r="N85" s="1478"/>
      <c r="O85" s="1478"/>
      <c r="P85" s="1478"/>
      <c r="Q85" s="1478"/>
      <c r="R85" s="1478"/>
      <c r="S85" s="1479"/>
    </row>
    <row r="86" spans="1:19" x14ac:dyDescent="0.25">
      <c r="A86" s="1477"/>
      <c r="B86" s="1478"/>
      <c r="C86" s="1478"/>
      <c r="D86" s="1478"/>
      <c r="E86" s="1478"/>
      <c r="F86" s="1478"/>
      <c r="G86" s="1478"/>
      <c r="H86" s="1478"/>
      <c r="I86" s="1478"/>
      <c r="J86" s="1478"/>
      <c r="K86" s="1478"/>
      <c r="L86" s="1478"/>
      <c r="M86" s="1478"/>
      <c r="N86" s="1478"/>
      <c r="O86" s="1478"/>
      <c r="P86" s="1478"/>
      <c r="Q86" s="1478"/>
      <c r="R86" s="1478"/>
      <c r="S86" s="1479"/>
    </row>
    <row r="87" spans="1:19" x14ac:dyDescent="0.25">
      <c r="A87" s="1477"/>
      <c r="B87" s="1478"/>
      <c r="C87" s="1478"/>
      <c r="D87" s="1478"/>
      <c r="E87" s="1478"/>
      <c r="F87" s="1478"/>
      <c r="G87" s="1478"/>
      <c r="H87" s="1478"/>
      <c r="I87" s="1478"/>
      <c r="J87" s="1478"/>
      <c r="K87" s="1478"/>
      <c r="L87" s="1478"/>
      <c r="M87" s="1478"/>
      <c r="N87" s="1478"/>
      <c r="O87" s="1478"/>
      <c r="P87" s="1478"/>
      <c r="Q87" s="1478"/>
      <c r="R87" s="1478"/>
      <c r="S87" s="1479"/>
    </row>
    <row r="88" spans="1:19" x14ac:dyDescent="0.25">
      <c r="A88" s="1477"/>
      <c r="B88" s="1478"/>
      <c r="C88" s="1478"/>
      <c r="D88" s="1478"/>
      <c r="E88" s="1478"/>
      <c r="F88" s="1478"/>
      <c r="G88" s="1478"/>
      <c r="H88" s="1478"/>
      <c r="I88" s="1478"/>
      <c r="J88" s="1478"/>
      <c r="K88" s="1478"/>
      <c r="L88" s="1478"/>
      <c r="M88" s="1478"/>
      <c r="N88" s="1478"/>
      <c r="O88" s="1478"/>
      <c r="P88" s="1478"/>
      <c r="Q88" s="1478"/>
      <c r="R88" s="1478"/>
      <c r="S88" s="1479"/>
    </row>
    <row r="89" spans="1:19" x14ac:dyDescent="0.25">
      <c r="A89" s="1477"/>
      <c r="B89" s="1478"/>
      <c r="C89" s="1478"/>
      <c r="D89" s="1478"/>
      <c r="E89" s="1478"/>
      <c r="F89" s="1478"/>
      <c r="G89" s="1478"/>
      <c r="H89" s="1478"/>
      <c r="I89" s="1478"/>
      <c r="J89" s="1478"/>
      <c r="K89" s="1478"/>
      <c r="L89" s="1478"/>
      <c r="M89" s="1478"/>
      <c r="N89" s="1478"/>
      <c r="O89" s="1478"/>
      <c r="P89" s="1478"/>
      <c r="Q89" s="1478"/>
      <c r="R89" s="1478"/>
      <c r="S89" s="1479"/>
    </row>
    <row r="90" spans="1:19" x14ac:dyDescent="0.25">
      <c r="A90" s="1477"/>
      <c r="B90" s="1478"/>
      <c r="C90" s="1478"/>
      <c r="D90" s="1478"/>
      <c r="E90" s="1478"/>
      <c r="F90" s="1478"/>
      <c r="G90" s="1478"/>
      <c r="H90" s="1478"/>
      <c r="I90" s="1478"/>
      <c r="J90" s="1478"/>
      <c r="K90" s="1478"/>
      <c r="L90" s="1478"/>
      <c r="M90" s="1478"/>
      <c r="N90" s="1478"/>
      <c r="O90" s="1478"/>
      <c r="P90" s="1478"/>
      <c r="Q90" s="1478"/>
      <c r="R90" s="1478"/>
      <c r="S90" s="1479"/>
    </row>
    <row r="91" spans="1:19" x14ac:dyDescent="0.25">
      <c r="A91" s="1477"/>
      <c r="B91" s="1478"/>
      <c r="C91" s="1478"/>
      <c r="D91" s="1478"/>
      <c r="E91" s="1478"/>
      <c r="F91" s="1478"/>
      <c r="G91" s="1478"/>
      <c r="H91" s="1478"/>
      <c r="I91" s="1478"/>
      <c r="J91" s="1478"/>
      <c r="K91" s="1478"/>
      <c r="L91" s="1478"/>
      <c r="M91" s="1478"/>
      <c r="N91" s="1478"/>
      <c r="O91" s="1478"/>
      <c r="P91" s="1478"/>
      <c r="Q91" s="1478"/>
      <c r="R91" s="1478"/>
      <c r="S91" s="1479"/>
    </row>
    <row r="92" spans="1:19" x14ac:dyDescent="0.25">
      <c r="A92" s="1477"/>
      <c r="B92" s="1478"/>
      <c r="C92" s="1478"/>
      <c r="D92" s="1478"/>
      <c r="E92" s="1478"/>
      <c r="F92" s="1478"/>
      <c r="G92" s="1478"/>
      <c r="H92" s="1478"/>
      <c r="I92" s="1478"/>
      <c r="J92" s="1478"/>
      <c r="K92" s="1478"/>
      <c r="L92" s="1478"/>
      <c r="M92" s="1478"/>
      <c r="N92" s="1478"/>
      <c r="O92" s="1478"/>
      <c r="P92" s="1478"/>
      <c r="Q92" s="1478"/>
      <c r="R92" s="1478"/>
      <c r="S92" s="1479"/>
    </row>
    <row r="93" spans="1:19" x14ac:dyDescent="0.25">
      <c r="A93" s="1477"/>
      <c r="B93" s="1478"/>
      <c r="C93" s="1478"/>
      <c r="D93" s="1478"/>
      <c r="E93" s="1478"/>
      <c r="F93" s="1478"/>
      <c r="G93" s="1478"/>
      <c r="H93" s="1478"/>
      <c r="I93" s="1478"/>
      <c r="J93" s="1478"/>
      <c r="K93" s="1478"/>
      <c r="L93" s="1478"/>
      <c r="M93" s="1478"/>
      <c r="N93" s="1478"/>
      <c r="O93" s="1478"/>
      <c r="P93" s="1478"/>
      <c r="Q93" s="1478"/>
      <c r="R93" s="1478"/>
      <c r="S93" s="1479"/>
    </row>
    <row r="94" spans="1:19" x14ac:dyDescent="0.25">
      <c r="A94" s="1480"/>
      <c r="B94" s="1481"/>
      <c r="C94" s="1481"/>
      <c r="D94" s="1481"/>
      <c r="E94" s="1481"/>
      <c r="F94" s="1481"/>
      <c r="G94" s="1481"/>
      <c r="H94" s="1481"/>
      <c r="I94" s="1481"/>
      <c r="J94" s="1481"/>
      <c r="K94" s="1481"/>
      <c r="L94" s="1481"/>
      <c r="M94" s="1481"/>
      <c r="N94" s="1481"/>
      <c r="O94" s="1481"/>
      <c r="P94" s="1481"/>
      <c r="Q94" s="1481"/>
      <c r="R94" s="1481"/>
      <c r="S94" s="1482"/>
    </row>
    <row r="95" spans="1:19" x14ac:dyDescent="0.25">
      <c r="A95" s="1437" t="s">
        <v>60</v>
      </c>
      <c r="B95" s="1438"/>
      <c r="C95" s="1438"/>
      <c r="D95" s="1438"/>
      <c r="E95" s="665"/>
      <c r="F95" s="665"/>
      <c r="G95" s="665"/>
      <c r="H95" s="665"/>
      <c r="I95" s="665"/>
      <c r="J95" s="665"/>
      <c r="K95" s="666"/>
      <c r="L95" s="665"/>
      <c r="M95" s="665"/>
      <c r="N95" s="665"/>
      <c r="O95" s="665"/>
      <c r="P95" s="665"/>
      <c r="Q95" s="665"/>
      <c r="R95" s="665"/>
      <c r="S95" s="669"/>
    </row>
    <row r="96" spans="1:19" x14ac:dyDescent="0.25">
      <c r="A96" s="1477" t="s">
        <v>1264</v>
      </c>
      <c r="B96" s="1478"/>
      <c r="C96" s="1478"/>
      <c r="D96" s="1478"/>
      <c r="E96" s="1478"/>
      <c r="F96" s="1478"/>
      <c r="G96" s="1478"/>
      <c r="H96" s="1478"/>
      <c r="I96" s="1478"/>
      <c r="J96" s="1478"/>
      <c r="K96" s="1478"/>
      <c r="L96" s="1478"/>
      <c r="M96" s="1478"/>
      <c r="N96" s="1478"/>
      <c r="O96" s="1478"/>
      <c r="P96" s="1478"/>
      <c r="Q96" s="1478"/>
      <c r="R96" s="1478"/>
      <c r="S96" s="1479"/>
    </row>
    <row r="97" spans="1:19" x14ac:dyDescent="0.25">
      <c r="A97" s="1477"/>
      <c r="B97" s="1478"/>
      <c r="C97" s="1478"/>
      <c r="D97" s="1478"/>
      <c r="E97" s="1478"/>
      <c r="F97" s="1478"/>
      <c r="G97" s="1478"/>
      <c r="H97" s="1478"/>
      <c r="I97" s="1478"/>
      <c r="J97" s="1478"/>
      <c r="K97" s="1478"/>
      <c r="L97" s="1478"/>
      <c r="M97" s="1478"/>
      <c r="N97" s="1478"/>
      <c r="O97" s="1478"/>
      <c r="P97" s="1478"/>
      <c r="Q97" s="1478"/>
      <c r="R97" s="1478"/>
      <c r="S97" s="1479"/>
    </row>
    <row r="98" spans="1:19" x14ac:dyDescent="0.25">
      <c r="A98" s="1477"/>
      <c r="B98" s="1478"/>
      <c r="C98" s="1478"/>
      <c r="D98" s="1478"/>
      <c r="E98" s="1478"/>
      <c r="F98" s="1478"/>
      <c r="G98" s="1478"/>
      <c r="H98" s="1478"/>
      <c r="I98" s="1478"/>
      <c r="J98" s="1478"/>
      <c r="K98" s="1478"/>
      <c r="L98" s="1478"/>
      <c r="M98" s="1478"/>
      <c r="N98" s="1478"/>
      <c r="O98" s="1478"/>
      <c r="P98" s="1478"/>
      <c r="Q98" s="1478"/>
      <c r="R98" s="1478"/>
      <c r="S98" s="1479"/>
    </row>
    <row r="99" spans="1:19" x14ac:dyDescent="0.25">
      <c r="A99" s="664"/>
      <c r="B99" s="654"/>
      <c r="C99" s="654"/>
      <c r="D99" s="654"/>
      <c r="E99" s="654"/>
      <c r="F99" s="654"/>
      <c r="G99" s="654"/>
      <c r="H99" s="654"/>
      <c r="I99" s="654"/>
      <c r="J99" s="654"/>
      <c r="K99" s="1011"/>
      <c r="L99" s="654"/>
      <c r="M99" s="654"/>
      <c r="N99" s="654"/>
      <c r="O99" s="654"/>
      <c r="P99" s="654"/>
      <c r="Q99" s="654"/>
      <c r="R99" s="654"/>
      <c r="S99" s="663"/>
    </row>
    <row r="100" spans="1:19" x14ac:dyDescent="0.25">
      <c r="A100" s="664"/>
      <c r="B100" s="654"/>
      <c r="C100" s="654"/>
      <c r="D100" s="654"/>
      <c r="E100" s="654"/>
      <c r="F100" s="654"/>
      <c r="G100" s="654"/>
      <c r="H100" s="654"/>
      <c r="I100" s="654"/>
      <c r="J100" s="654"/>
      <c r="K100" s="654"/>
      <c r="L100" s="654"/>
      <c r="M100" s="654"/>
      <c r="N100" s="654"/>
      <c r="O100" s="654"/>
      <c r="P100" s="654"/>
      <c r="Q100" s="654"/>
      <c r="R100" s="654"/>
      <c r="S100" s="663"/>
    </row>
    <row r="101" spans="1:19" x14ac:dyDescent="0.25">
      <c r="A101" s="664"/>
      <c r="B101" s="654"/>
      <c r="C101" s="654"/>
      <c r="D101" s="654"/>
      <c r="E101" s="654"/>
      <c r="F101" s="654"/>
      <c r="G101" s="654"/>
      <c r="H101" s="654"/>
      <c r="I101" s="654"/>
      <c r="J101" s="654"/>
      <c r="K101" s="654"/>
      <c r="L101" s="654"/>
      <c r="M101" s="654"/>
      <c r="N101" s="654"/>
      <c r="O101" s="654"/>
      <c r="P101" s="654"/>
      <c r="Q101" s="654"/>
      <c r="R101" s="654"/>
      <c r="S101" s="663"/>
    </row>
    <row r="102" spans="1:19" x14ac:dyDescent="0.25">
      <c r="A102" s="664"/>
      <c r="B102" s="654"/>
      <c r="C102" s="654"/>
      <c r="D102" s="654"/>
      <c r="E102" s="654"/>
      <c r="F102" s="654"/>
      <c r="G102" s="915" t="s">
        <v>1004</v>
      </c>
      <c r="H102" s="654"/>
      <c r="I102" s="654"/>
      <c r="J102" s="660"/>
      <c r="K102" s="654"/>
      <c r="L102" s="916" t="s">
        <v>61</v>
      </c>
      <c r="M102" s="654"/>
      <c r="N102" s="654"/>
      <c r="O102" s="654"/>
      <c r="P102" s="654"/>
      <c r="Q102" s="654"/>
      <c r="R102" s="654"/>
      <c r="S102" s="663"/>
    </row>
    <row r="103" spans="1:19" x14ac:dyDescent="0.25">
      <c r="A103" s="664"/>
      <c r="B103" s="654"/>
      <c r="C103" s="654"/>
      <c r="D103" s="654"/>
      <c r="E103" s="654"/>
      <c r="F103" s="899"/>
      <c r="G103" s="865"/>
      <c r="H103" s="898"/>
      <c r="I103" s="1003" t="s">
        <v>1255</v>
      </c>
      <c r="J103" s="832"/>
      <c r="K103" s="832">
        <v>0.03</v>
      </c>
      <c r="L103" s="883"/>
      <c r="M103" s="864"/>
      <c r="N103" s="884" t="s">
        <v>62</v>
      </c>
      <c r="O103" s="654"/>
      <c r="P103" s="654"/>
      <c r="Q103" s="654"/>
      <c r="R103" s="654"/>
      <c r="S103" s="663"/>
    </row>
    <row r="104" spans="1:19" x14ac:dyDescent="0.25">
      <c r="A104" s="578"/>
      <c r="B104" s="574"/>
      <c r="C104" s="574"/>
      <c r="D104" s="574"/>
      <c r="E104" s="574"/>
      <c r="F104" s="574"/>
      <c r="G104" s="574"/>
      <c r="H104" s="574"/>
      <c r="I104" s="574"/>
      <c r="J104" s="574"/>
      <c r="K104" s="574"/>
      <c r="L104" s="574"/>
      <c r="M104" s="574"/>
      <c r="N104" s="574"/>
      <c r="O104" s="574"/>
      <c r="P104" s="574"/>
      <c r="Q104" s="574"/>
      <c r="R104" s="574"/>
      <c r="S104" s="577"/>
    </row>
    <row r="105" spans="1:19" x14ac:dyDescent="0.25">
      <c r="A105" s="1437" t="s">
        <v>352</v>
      </c>
      <c r="B105" s="1438"/>
      <c r="C105" s="1438"/>
      <c r="D105" s="1438"/>
      <c r="E105" s="665"/>
      <c r="F105" s="665"/>
      <c r="G105" s="665"/>
      <c r="H105" s="665"/>
      <c r="I105" s="665"/>
      <c r="J105" s="665"/>
      <c r="K105" s="666"/>
      <c r="L105" s="665"/>
      <c r="M105" s="665"/>
      <c r="N105" s="665"/>
      <c r="O105" s="665"/>
      <c r="P105" s="665"/>
      <c r="Q105" s="665"/>
      <c r="R105" s="665"/>
      <c r="S105" s="669"/>
    </row>
    <row r="106" spans="1:19" x14ac:dyDescent="0.25">
      <c r="A106" s="1492"/>
      <c r="B106" s="1493"/>
      <c r="C106" s="1493"/>
      <c r="D106" s="1493"/>
      <c r="E106" s="1493"/>
      <c r="F106" s="1493"/>
      <c r="G106" s="1493"/>
      <c r="H106" s="1493"/>
      <c r="I106" s="1493"/>
      <c r="J106" s="1493"/>
      <c r="K106" s="1493"/>
      <c r="L106" s="1493"/>
      <c r="M106" s="1493"/>
      <c r="N106" s="1493"/>
      <c r="O106" s="1493"/>
      <c r="P106" s="1493"/>
      <c r="Q106" s="1493"/>
      <c r="R106" s="1493"/>
      <c r="S106" s="1494"/>
    </row>
    <row r="107" spans="1:19" x14ac:dyDescent="0.25">
      <c r="A107" s="1492"/>
      <c r="B107" s="1493"/>
      <c r="C107" s="1493"/>
      <c r="D107" s="1493"/>
      <c r="E107" s="1493"/>
      <c r="F107" s="1493"/>
      <c r="G107" s="1493"/>
      <c r="H107" s="1493"/>
      <c r="I107" s="1493"/>
      <c r="J107" s="1493"/>
      <c r="K107" s="1493"/>
      <c r="L107" s="1493"/>
      <c r="M107" s="1493"/>
      <c r="N107" s="1493"/>
      <c r="O107" s="1493"/>
      <c r="P107" s="1493"/>
      <c r="Q107" s="1493"/>
      <c r="R107" s="1493"/>
      <c r="S107" s="1494"/>
    </row>
    <row r="108" spans="1:19" x14ac:dyDescent="0.25">
      <c r="A108" s="1492"/>
      <c r="B108" s="1493"/>
      <c r="C108" s="1493"/>
      <c r="D108" s="1493"/>
      <c r="E108" s="1493"/>
      <c r="F108" s="1493"/>
      <c r="G108" s="1493"/>
      <c r="H108" s="1493"/>
      <c r="I108" s="1493"/>
      <c r="J108" s="1493"/>
      <c r="K108" s="1493"/>
      <c r="L108" s="1493"/>
      <c r="M108" s="1493"/>
      <c r="N108" s="1493"/>
      <c r="O108" s="1493"/>
      <c r="P108" s="1493"/>
      <c r="Q108" s="1493"/>
      <c r="R108" s="1493"/>
      <c r="S108" s="1494"/>
    </row>
    <row r="109" spans="1:19" x14ac:dyDescent="0.25">
      <c r="A109" s="664"/>
      <c r="B109" s="654"/>
      <c r="C109" s="832"/>
      <c r="D109" s="1011"/>
      <c r="E109" s="962" t="s">
        <v>1092</v>
      </c>
      <c r="F109" s="892"/>
      <c r="G109" s="660"/>
      <c r="H109" s="918" t="s">
        <v>347</v>
      </c>
      <c r="I109" s="895"/>
      <c r="J109" s="660"/>
      <c r="K109" s="1014"/>
      <c r="L109" s="1007" t="s">
        <v>1270</v>
      </c>
      <c r="M109" s="654"/>
      <c r="N109" s="654"/>
      <c r="O109" s="654"/>
      <c r="P109" s="654"/>
      <c r="Q109" s="654"/>
      <c r="R109" s="654"/>
      <c r="S109" s="663"/>
    </row>
    <row r="110" spans="1:19" ht="15.75" customHeight="1" x14ac:dyDescent="0.25">
      <c r="A110" s="664"/>
      <c r="B110" s="654"/>
      <c r="C110" s="936"/>
      <c r="D110" s="1022" t="s">
        <v>1265</v>
      </c>
      <c r="E110" s="931" t="s">
        <v>1049</v>
      </c>
      <c r="F110" s="660"/>
      <c r="G110" s="660"/>
      <c r="H110" s="1498">
        <v>20000</v>
      </c>
      <c r="I110" s="1498"/>
      <c r="J110" s="1008" t="s">
        <v>1094</v>
      </c>
      <c r="K110" s="1005" t="s">
        <v>1266</v>
      </c>
      <c r="L110" s="660"/>
      <c r="M110" s="654"/>
      <c r="N110" s="654"/>
      <c r="O110" s="654"/>
      <c r="P110" s="654"/>
      <c r="Q110" s="654"/>
      <c r="R110" s="654"/>
      <c r="S110" s="663"/>
    </row>
    <row r="111" spans="1:19" ht="15.6" x14ac:dyDescent="0.25">
      <c r="A111" s="664"/>
      <c r="B111" s="654"/>
      <c r="C111" s="1022" t="s">
        <v>1096</v>
      </c>
      <c r="D111" s="964">
        <v>2500</v>
      </c>
      <c r="E111" s="928" t="s">
        <v>1049</v>
      </c>
      <c r="F111" s="660"/>
      <c r="G111" s="660"/>
      <c r="H111" s="1498">
        <v>25000</v>
      </c>
      <c r="I111" s="1498">
        <v>39</v>
      </c>
      <c r="J111" s="1008" t="s">
        <v>1094</v>
      </c>
      <c r="K111" s="1006" t="s">
        <v>1267</v>
      </c>
      <c r="L111" s="654"/>
      <c r="M111" s="654"/>
      <c r="N111" s="654"/>
      <c r="O111" s="654"/>
      <c r="P111" s="654"/>
      <c r="Q111" s="654"/>
      <c r="R111" s="654"/>
      <c r="S111" s="663"/>
    </row>
    <row r="112" spans="1:19" ht="15.6" x14ac:dyDescent="0.25">
      <c r="A112" s="664"/>
      <c r="B112" s="654"/>
      <c r="C112" s="1022" t="s">
        <v>1097</v>
      </c>
      <c r="D112" s="1022">
        <v>5000</v>
      </c>
      <c r="E112" s="928" t="s">
        <v>1049</v>
      </c>
      <c r="F112" s="660"/>
      <c r="G112" s="660"/>
      <c r="H112" s="1498">
        <v>35000</v>
      </c>
      <c r="I112" s="1498">
        <v>33</v>
      </c>
      <c r="J112" s="1008" t="s">
        <v>1094</v>
      </c>
      <c r="K112" s="1006" t="s">
        <v>1268</v>
      </c>
      <c r="L112" s="654"/>
      <c r="M112" s="654"/>
      <c r="N112" s="654"/>
      <c r="O112" s="654"/>
      <c r="P112" s="654"/>
      <c r="Q112" s="654"/>
      <c r="R112" s="654"/>
      <c r="S112" s="663"/>
    </row>
    <row r="113" spans="1:22" ht="15.6" x14ac:dyDescent="0.25">
      <c r="A113" s="664"/>
      <c r="B113" s="654"/>
      <c r="C113" s="965" t="s">
        <v>1156</v>
      </c>
      <c r="D113" s="1004">
        <v>10000</v>
      </c>
      <c r="E113" s="928" t="s">
        <v>1049</v>
      </c>
      <c r="F113" s="660"/>
      <c r="G113" s="660"/>
      <c r="H113" s="1498">
        <v>50000</v>
      </c>
      <c r="I113" s="1498">
        <v>28</v>
      </c>
      <c r="J113" s="1008" t="s">
        <v>1094</v>
      </c>
      <c r="K113" s="1006" t="s">
        <v>1269</v>
      </c>
      <c r="L113" s="654"/>
      <c r="M113" s="654"/>
      <c r="N113" s="654"/>
      <c r="O113" s="654"/>
      <c r="P113" s="654"/>
      <c r="Q113" s="654"/>
      <c r="R113" s="654"/>
      <c r="S113" s="663"/>
    </row>
    <row r="114" spans="1:22" x14ac:dyDescent="0.25">
      <c r="A114" s="664"/>
      <c r="B114" s="654"/>
      <c r="C114" s="965"/>
      <c r="D114" s="1004"/>
      <c r="E114" s="928"/>
      <c r="F114" s="660"/>
      <c r="G114" s="660"/>
      <c r="H114" s="1018"/>
      <c r="I114" s="1018"/>
      <c r="J114" s="1008"/>
      <c r="K114" s="1006"/>
      <c r="L114" s="654"/>
      <c r="M114" s="654"/>
      <c r="N114" s="654"/>
      <c r="O114" s="654"/>
      <c r="P114" s="654"/>
      <c r="Q114" s="654"/>
      <c r="R114" s="654"/>
      <c r="S114" s="663"/>
    </row>
    <row r="115" spans="1:22" x14ac:dyDescent="0.25">
      <c r="A115" s="664"/>
      <c r="B115" s="654"/>
      <c r="C115" s="1014"/>
      <c r="D115" s="1022"/>
      <c r="E115" s="928"/>
      <c r="F115" s="895"/>
      <c r="G115" s="957"/>
      <c r="H115" s="956"/>
      <c r="I115" s="654"/>
      <c r="J115" s="654"/>
      <c r="K115" s="654"/>
      <c r="L115" s="654"/>
      <c r="M115" s="654"/>
      <c r="N115" s="457" t="s">
        <v>1013</v>
      </c>
      <c r="O115" s="654"/>
      <c r="P115" s="654"/>
      <c r="Q115" s="654"/>
      <c r="R115" s="654"/>
      <c r="S115" s="663"/>
    </row>
    <row r="116" spans="1:22" x14ac:dyDescent="0.25">
      <c r="A116" s="578"/>
      <c r="B116" s="574"/>
      <c r="C116" s="574"/>
      <c r="D116" s="574"/>
      <c r="E116" s="574"/>
      <c r="F116" s="574"/>
      <c r="G116" s="574"/>
      <c r="H116" s="574"/>
      <c r="I116" s="574"/>
      <c r="J116" s="574"/>
      <c r="K116" s="574"/>
      <c r="L116" s="574"/>
      <c r="M116" s="574"/>
      <c r="N116" s="574"/>
      <c r="O116" s="574"/>
      <c r="P116" s="574"/>
      <c r="Q116" s="574"/>
      <c r="R116" s="574"/>
      <c r="S116" s="577"/>
    </row>
    <row r="117" spans="1:22" ht="14.25" customHeight="1" x14ac:dyDescent="0.25">
      <c r="A117" s="1464" t="s">
        <v>51</v>
      </c>
      <c r="B117" s="1465"/>
      <c r="C117" s="1465"/>
      <c r="D117" s="1466"/>
      <c r="E117" s="1499" t="s">
        <v>1340</v>
      </c>
      <c r="F117" s="1499"/>
      <c r="G117" s="1499"/>
      <c r="H117" s="1499"/>
      <c r="I117" s="1499"/>
      <c r="J117" s="1499"/>
      <c r="K117" s="1499"/>
      <c r="L117" s="1499"/>
      <c r="M117" s="1499"/>
      <c r="N117" s="1499"/>
      <c r="O117" s="1499"/>
      <c r="P117" s="1499"/>
      <c r="Q117" s="1499"/>
      <c r="R117" s="1499"/>
      <c r="S117" s="1500"/>
    </row>
    <row r="118" spans="1:22" ht="14.25" customHeight="1" x14ac:dyDescent="0.25">
      <c r="A118" s="1505"/>
      <c r="B118" s="1506"/>
      <c r="C118" s="1506"/>
      <c r="D118" s="1507"/>
      <c r="E118" s="1501"/>
      <c r="F118" s="1501"/>
      <c r="G118" s="1501"/>
      <c r="H118" s="1501"/>
      <c r="I118" s="1501"/>
      <c r="J118" s="1501"/>
      <c r="K118" s="1501"/>
      <c r="L118" s="1501"/>
      <c r="M118" s="1501"/>
      <c r="N118" s="1501"/>
      <c r="O118" s="1501"/>
      <c r="P118" s="1501"/>
      <c r="Q118" s="1501"/>
      <c r="R118" s="1501"/>
      <c r="S118" s="1502"/>
    </row>
    <row r="119" spans="1:22" ht="14.25" customHeight="1" x14ac:dyDescent="0.25">
      <c r="A119" s="1508" t="s">
        <v>387</v>
      </c>
      <c r="B119" s="1509"/>
      <c r="C119" s="1509"/>
      <c r="D119" s="1510"/>
      <c r="E119" s="1501"/>
      <c r="F119" s="1501"/>
      <c r="G119" s="1501"/>
      <c r="H119" s="1501"/>
      <c r="I119" s="1501"/>
      <c r="J119" s="1501"/>
      <c r="K119" s="1501"/>
      <c r="L119" s="1501"/>
      <c r="M119" s="1501"/>
      <c r="N119" s="1501"/>
      <c r="O119" s="1501"/>
      <c r="P119" s="1501"/>
      <c r="Q119" s="1501"/>
      <c r="R119" s="1501"/>
      <c r="S119" s="1502"/>
    </row>
    <row r="120" spans="1:22" x14ac:dyDescent="0.25">
      <c r="A120" s="1511"/>
      <c r="B120" s="1512"/>
      <c r="C120" s="1512"/>
      <c r="D120" s="1513"/>
      <c r="E120" s="1503"/>
      <c r="F120" s="1503"/>
      <c r="G120" s="1503"/>
      <c r="H120" s="1503"/>
      <c r="I120" s="1503"/>
      <c r="J120" s="1503"/>
      <c r="K120" s="1503"/>
      <c r="L120" s="1503"/>
      <c r="M120" s="1503"/>
      <c r="N120" s="1503"/>
      <c r="O120" s="1503"/>
      <c r="P120" s="1503"/>
      <c r="Q120" s="1503"/>
      <c r="R120" s="1503"/>
      <c r="S120" s="1504"/>
    </row>
    <row r="121" spans="1:22" ht="13.8" x14ac:dyDescent="0.25">
      <c r="A121" s="1514" t="s">
        <v>52</v>
      </c>
      <c r="B121" s="1515"/>
      <c r="C121" s="1515"/>
      <c r="D121" s="1516"/>
      <c r="E121" s="1467" t="s">
        <v>386</v>
      </c>
      <c r="F121" s="1468"/>
      <c r="G121" s="1468"/>
      <c r="H121" s="1468"/>
      <c r="I121" s="1468"/>
      <c r="J121" s="1468"/>
      <c r="K121" s="1468"/>
      <c r="L121" s="1468"/>
      <c r="M121" s="1468"/>
      <c r="N121" s="1468"/>
      <c r="O121" s="1468"/>
      <c r="P121" s="1468"/>
      <c r="Q121" s="1468"/>
      <c r="R121" s="1468"/>
      <c r="S121" s="1469"/>
    </row>
    <row r="122" spans="1:22" x14ac:dyDescent="0.25">
      <c r="A122" s="1437" t="s">
        <v>53</v>
      </c>
      <c r="B122" s="1438"/>
      <c r="C122" s="1438"/>
      <c r="D122" s="1438"/>
      <c r="E122" s="1017"/>
      <c r="F122" s="660"/>
      <c r="G122" s="660"/>
      <c r="H122" s="660"/>
      <c r="I122" s="660"/>
      <c r="J122" s="660"/>
      <c r="K122" s="660"/>
      <c r="L122" s="660"/>
      <c r="M122" s="660"/>
      <c r="N122" s="660"/>
      <c r="O122" s="660"/>
      <c r="P122" s="660"/>
      <c r="Q122" s="660"/>
      <c r="R122" s="660"/>
      <c r="S122" s="661"/>
    </row>
    <row r="123" spans="1:22" ht="14.4" x14ac:dyDescent="0.3">
      <c r="A123" s="1470" t="s">
        <v>1341</v>
      </c>
      <c r="B123" s="1471"/>
      <c r="C123" s="1471"/>
      <c r="D123" s="1471"/>
      <c r="E123" s="1471"/>
      <c r="F123" s="1471"/>
      <c r="G123" s="1471"/>
      <c r="H123" s="1471"/>
      <c r="I123" s="1471"/>
      <c r="J123" s="1471"/>
      <c r="K123" s="1471"/>
      <c r="L123" s="1471"/>
      <c r="M123" s="1471"/>
      <c r="N123" s="1471"/>
      <c r="O123" s="1471"/>
      <c r="P123" s="1471"/>
      <c r="Q123" s="1471"/>
      <c r="R123" s="1471"/>
      <c r="S123" s="1472"/>
      <c r="U123" s="671"/>
      <c r="V123" s="1307" t="s">
        <v>1582</v>
      </c>
    </row>
    <row r="124" spans="1:22" ht="14.4" x14ac:dyDescent="0.3">
      <c r="A124" s="1473"/>
      <c r="B124" s="1471"/>
      <c r="C124" s="1471"/>
      <c r="D124" s="1471"/>
      <c r="E124" s="1471"/>
      <c r="F124" s="1471"/>
      <c r="G124" s="1471"/>
      <c r="H124" s="1471"/>
      <c r="I124" s="1471"/>
      <c r="J124" s="1471"/>
      <c r="K124" s="1471"/>
      <c r="L124" s="1471"/>
      <c r="M124" s="1471"/>
      <c r="N124" s="1471"/>
      <c r="O124" s="1471"/>
      <c r="P124" s="1471"/>
      <c r="Q124" s="1471"/>
      <c r="R124" s="1471"/>
      <c r="S124" s="1472"/>
      <c r="U124" s="671"/>
      <c r="V124" s="1308" t="s">
        <v>1583</v>
      </c>
    </row>
    <row r="125" spans="1:22" x14ac:dyDescent="0.25">
      <c r="A125" s="1473"/>
      <c r="B125" s="1471"/>
      <c r="C125" s="1471"/>
      <c r="D125" s="1471"/>
      <c r="E125" s="1471"/>
      <c r="F125" s="1471"/>
      <c r="G125" s="1471"/>
      <c r="H125" s="1471"/>
      <c r="I125" s="1471"/>
      <c r="J125" s="1471"/>
      <c r="K125" s="1471"/>
      <c r="L125" s="1471"/>
      <c r="M125" s="1471"/>
      <c r="N125" s="1471"/>
      <c r="O125" s="1471"/>
      <c r="P125" s="1471"/>
      <c r="Q125" s="1471"/>
      <c r="R125" s="1471"/>
      <c r="S125" s="1472"/>
    </row>
    <row r="126" spans="1:22" x14ac:dyDescent="0.25">
      <c r="A126" s="1473"/>
      <c r="B126" s="1471"/>
      <c r="C126" s="1471"/>
      <c r="D126" s="1471"/>
      <c r="E126" s="1471"/>
      <c r="F126" s="1471"/>
      <c r="G126" s="1471"/>
      <c r="H126" s="1471"/>
      <c r="I126" s="1471"/>
      <c r="J126" s="1471"/>
      <c r="K126" s="1471"/>
      <c r="L126" s="1471"/>
      <c r="M126" s="1471"/>
      <c r="N126" s="1471"/>
      <c r="O126" s="1471"/>
      <c r="P126" s="1471"/>
      <c r="Q126" s="1471"/>
      <c r="R126" s="1471"/>
      <c r="S126" s="1472"/>
    </row>
    <row r="127" spans="1:22" x14ac:dyDescent="0.25">
      <c r="A127" s="1473"/>
      <c r="B127" s="1471"/>
      <c r="C127" s="1471"/>
      <c r="D127" s="1471"/>
      <c r="E127" s="1471"/>
      <c r="F127" s="1471"/>
      <c r="G127" s="1471"/>
      <c r="H127" s="1471"/>
      <c r="I127" s="1471"/>
      <c r="J127" s="1471"/>
      <c r="K127" s="1471"/>
      <c r="L127" s="1471"/>
      <c r="M127" s="1471"/>
      <c r="N127" s="1471"/>
      <c r="O127" s="1471"/>
      <c r="P127" s="1471"/>
      <c r="Q127" s="1471"/>
      <c r="R127" s="1471"/>
      <c r="S127" s="1472"/>
    </row>
    <row r="128" spans="1:22" x14ac:dyDescent="0.25">
      <c r="A128" s="1473"/>
      <c r="B128" s="1471"/>
      <c r="C128" s="1471"/>
      <c r="D128" s="1471"/>
      <c r="E128" s="1471"/>
      <c r="F128" s="1471"/>
      <c r="G128" s="1471"/>
      <c r="H128" s="1471"/>
      <c r="I128" s="1471"/>
      <c r="J128" s="1471"/>
      <c r="K128" s="1471"/>
      <c r="L128" s="1471"/>
      <c r="M128" s="1471"/>
      <c r="N128" s="1471"/>
      <c r="O128" s="1471"/>
      <c r="P128" s="1471"/>
      <c r="Q128" s="1471"/>
      <c r="R128" s="1471"/>
      <c r="S128" s="1472"/>
    </row>
    <row r="129" spans="1:19" x14ac:dyDescent="0.25">
      <c r="A129" s="1473"/>
      <c r="B129" s="1471"/>
      <c r="C129" s="1471"/>
      <c r="D129" s="1471"/>
      <c r="E129" s="1471"/>
      <c r="F129" s="1471"/>
      <c r="G129" s="1471"/>
      <c r="H129" s="1471"/>
      <c r="I129" s="1471"/>
      <c r="J129" s="1471"/>
      <c r="K129" s="1471"/>
      <c r="L129" s="1471"/>
      <c r="M129" s="1471"/>
      <c r="N129" s="1471"/>
      <c r="O129" s="1471"/>
      <c r="P129" s="1471"/>
      <c r="Q129" s="1471"/>
      <c r="R129" s="1471"/>
      <c r="S129" s="1472"/>
    </row>
    <row r="130" spans="1:19" x14ac:dyDescent="0.25">
      <c r="A130" s="1473"/>
      <c r="B130" s="1471"/>
      <c r="C130" s="1471"/>
      <c r="D130" s="1471"/>
      <c r="E130" s="1471"/>
      <c r="F130" s="1471"/>
      <c r="G130" s="1471"/>
      <c r="H130" s="1471"/>
      <c r="I130" s="1471"/>
      <c r="J130" s="1471"/>
      <c r="K130" s="1471"/>
      <c r="L130" s="1471"/>
      <c r="M130" s="1471"/>
      <c r="N130" s="1471"/>
      <c r="O130" s="1471"/>
      <c r="P130" s="1471"/>
      <c r="Q130" s="1471"/>
      <c r="R130" s="1471"/>
      <c r="S130" s="1472"/>
    </row>
    <row r="131" spans="1:19" x14ac:dyDescent="0.25">
      <c r="A131" s="1473"/>
      <c r="B131" s="1471"/>
      <c r="C131" s="1471"/>
      <c r="D131" s="1471"/>
      <c r="E131" s="1471"/>
      <c r="F131" s="1471"/>
      <c r="G131" s="1471"/>
      <c r="H131" s="1471"/>
      <c r="I131" s="1471"/>
      <c r="J131" s="1471"/>
      <c r="K131" s="1471"/>
      <c r="L131" s="1471"/>
      <c r="M131" s="1471"/>
      <c r="N131" s="1471"/>
      <c r="O131" s="1471"/>
      <c r="P131" s="1471"/>
      <c r="Q131" s="1471"/>
      <c r="R131" s="1471"/>
      <c r="S131" s="1472"/>
    </row>
    <row r="132" spans="1:19" x14ac:dyDescent="0.25">
      <c r="A132" s="1474"/>
      <c r="B132" s="1475"/>
      <c r="C132" s="1475"/>
      <c r="D132" s="1475"/>
      <c r="E132" s="1475"/>
      <c r="F132" s="1475"/>
      <c r="G132" s="1475"/>
      <c r="H132" s="1475"/>
      <c r="I132" s="1475"/>
      <c r="J132" s="1475"/>
      <c r="K132" s="1475"/>
      <c r="L132" s="1475"/>
      <c r="M132" s="1475"/>
      <c r="N132" s="1475"/>
      <c r="O132" s="1475"/>
      <c r="P132" s="1475"/>
      <c r="Q132" s="1475"/>
      <c r="R132" s="1475"/>
      <c r="S132" s="1476"/>
    </row>
    <row r="133" spans="1:19" x14ac:dyDescent="0.25">
      <c r="A133" s="1437" t="s">
        <v>351</v>
      </c>
      <c r="B133" s="1438"/>
      <c r="C133" s="1438"/>
      <c r="D133" s="1438"/>
      <c r="E133" s="668"/>
      <c r="F133" s="665"/>
      <c r="G133" s="665"/>
      <c r="H133" s="665"/>
      <c r="I133" s="665"/>
      <c r="J133" s="665"/>
      <c r="K133" s="665"/>
      <c r="L133" s="665"/>
      <c r="M133" s="665"/>
      <c r="N133" s="665"/>
      <c r="O133" s="665"/>
      <c r="P133" s="665"/>
      <c r="Q133" s="665"/>
      <c r="R133" s="665"/>
      <c r="S133" s="669"/>
    </row>
    <row r="134" spans="1:19" x14ac:dyDescent="0.25">
      <c r="A134" s="1477"/>
      <c r="B134" s="1478"/>
      <c r="C134" s="1478"/>
      <c r="D134" s="1478"/>
      <c r="E134" s="1478"/>
      <c r="F134" s="1478"/>
      <c r="G134" s="1478"/>
      <c r="H134" s="1478"/>
      <c r="I134" s="1478"/>
      <c r="J134" s="1478"/>
      <c r="K134" s="1478"/>
      <c r="L134" s="1478"/>
      <c r="M134" s="1478"/>
      <c r="N134" s="1478"/>
      <c r="O134" s="1478"/>
      <c r="P134" s="1478"/>
      <c r="Q134" s="1478"/>
      <c r="R134" s="1478"/>
      <c r="S134" s="1479"/>
    </row>
    <row r="135" spans="1:19" x14ac:dyDescent="0.25">
      <c r="A135" s="1477"/>
      <c r="B135" s="1478"/>
      <c r="C135" s="1478"/>
      <c r="D135" s="1478"/>
      <c r="E135" s="1478"/>
      <c r="F135" s="1478"/>
      <c r="G135" s="1478"/>
      <c r="H135" s="1478"/>
      <c r="I135" s="1478"/>
      <c r="J135" s="1478"/>
      <c r="K135" s="1478"/>
      <c r="L135" s="1478"/>
      <c r="M135" s="1478"/>
      <c r="N135" s="1478"/>
      <c r="O135" s="1478"/>
      <c r="P135" s="1478"/>
      <c r="Q135" s="1478"/>
      <c r="R135" s="1478"/>
      <c r="S135" s="1479"/>
    </row>
    <row r="136" spans="1:19" x14ac:dyDescent="0.25">
      <c r="A136" s="1480"/>
      <c r="B136" s="1481"/>
      <c r="C136" s="1481"/>
      <c r="D136" s="1481"/>
      <c r="E136" s="1481"/>
      <c r="F136" s="1481"/>
      <c r="G136" s="1481"/>
      <c r="H136" s="1481"/>
      <c r="I136" s="1481"/>
      <c r="J136" s="1481"/>
      <c r="K136" s="1481"/>
      <c r="L136" s="1481"/>
      <c r="M136" s="1481"/>
      <c r="N136" s="1481"/>
      <c r="O136" s="1481"/>
      <c r="P136" s="1481"/>
      <c r="Q136" s="1481"/>
      <c r="R136" s="1481"/>
      <c r="S136" s="1482"/>
    </row>
    <row r="137" spans="1:19" x14ac:dyDescent="0.25">
      <c r="A137" s="1437" t="s">
        <v>54</v>
      </c>
      <c r="B137" s="1438"/>
      <c r="C137" s="1438"/>
      <c r="D137" s="1438"/>
      <c r="E137" s="660"/>
      <c r="F137" s="660"/>
      <c r="G137" s="660"/>
      <c r="H137" s="660"/>
      <c r="I137" s="660"/>
      <c r="J137" s="660"/>
      <c r="K137" s="660"/>
      <c r="L137" s="660"/>
      <c r="M137" s="660"/>
      <c r="N137" s="660"/>
      <c r="O137" s="660"/>
      <c r="P137" s="660"/>
      <c r="Q137" s="660"/>
      <c r="R137" s="660"/>
      <c r="S137" s="661"/>
    </row>
    <row r="138" spans="1:19" x14ac:dyDescent="0.25">
      <c r="A138" s="1477" t="s">
        <v>1342</v>
      </c>
      <c r="B138" s="1478"/>
      <c r="C138" s="1478"/>
      <c r="D138" s="1478"/>
      <c r="E138" s="1478"/>
      <c r="F138" s="1478"/>
      <c r="G138" s="1478"/>
      <c r="H138" s="1478"/>
      <c r="I138" s="1478"/>
      <c r="J138" s="1478"/>
      <c r="K138" s="1478"/>
      <c r="L138" s="1478"/>
      <c r="M138" s="1478"/>
      <c r="N138" s="1478"/>
      <c r="O138" s="1478"/>
      <c r="P138" s="1478"/>
      <c r="Q138" s="1478"/>
      <c r="R138" s="1478"/>
      <c r="S138" s="1479"/>
    </row>
    <row r="139" spans="1:19" x14ac:dyDescent="0.25">
      <c r="A139" s="1477"/>
      <c r="B139" s="1478"/>
      <c r="C139" s="1478"/>
      <c r="D139" s="1478"/>
      <c r="E139" s="1478"/>
      <c r="F139" s="1478"/>
      <c r="G139" s="1478"/>
      <c r="H139" s="1478"/>
      <c r="I139" s="1478"/>
      <c r="J139" s="1478"/>
      <c r="K139" s="1478"/>
      <c r="L139" s="1478"/>
      <c r="M139" s="1478"/>
      <c r="N139" s="1478"/>
      <c r="O139" s="1478"/>
      <c r="P139" s="1478"/>
      <c r="Q139" s="1478"/>
      <c r="R139" s="1478"/>
      <c r="S139" s="1479"/>
    </row>
    <row r="140" spans="1:19" x14ac:dyDescent="0.25">
      <c r="A140" s="1477"/>
      <c r="B140" s="1478"/>
      <c r="C140" s="1478"/>
      <c r="D140" s="1478"/>
      <c r="E140" s="1478"/>
      <c r="F140" s="1478"/>
      <c r="G140" s="1478"/>
      <c r="H140" s="1478"/>
      <c r="I140" s="1478"/>
      <c r="J140" s="1478"/>
      <c r="K140" s="1478"/>
      <c r="L140" s="1478"/>
      <c r="M140" s="1478"/>
      <c r="N140" s="1478"/>
      <c r="O140" s="1478"/>
      <c r="P140" s="1478"/>
      <c r="Q140" s="1478"/>
      <c r="R140" s="1478"/>
      <c r="S140" s="1479"/>
    </row>
    <row r="141" spans="1:19" x14ac:dyDescent="0.25">
      <c r="A141" s="1477"/>
      <c r="B141" s="1478"/>
      <c r="C141" s="1478"/>
      <c r="D141" s="1478"/>
      <c r="E141" s="1478"/>
      <c r="F141" s="1478"/>
      <c r="G141" s="1478"/>
      <c r="H141" s="1478"/>
      <c r="I141" s="1478"/>
      <c r="J141" s="1478"/>
      <c r="K141" s="1478"/>
      <c r="L141" s="1478"/>
      <c r="M141" s="1478"/>
      <c r="N141" s="1478"/>
      <c r="O141" s="1478"/>
      <c r="P141" s="1478"/>
      <c r="Q141" s="1478"/>
      <c r="R141" s="1478"/>
      <c r="S141" s="1479"/>
    </row>
    <row r="142" spans="1:19" x14ac:dyDescent="0.25">
      <c r="A142" s="1477"/>
      <c r="B142" s="1478"/>
      <c r="C142" s="1478"/>
      <c r="D142" s="1478"/>
      <c r="E142" s="1478"/>
      <c r="F142" s="1478"/>
      <c r="G142" s="1478"/>
      <c r="H142" s="1478"/>
      <c r="I142" s="1478"/>
      <c r="J142" s="1478"/>
      <c r="K142" s="1478"/>
      <c r="L142" s="1478"/>
      <c r="M142" s="1478"/>
      <c r="N142" s="1478"/>
      <c r="O142" s="1478"/>
      <c r="P142" s="1478"/>
      <c r="Q142" s="1478"/>
      <c r="R142" s="1478"/>
      <c r="S142" s="1479"/>
    </row>
    <row r="143" spans="1:19" x14ac:dyDescent="0.25">
      <c r="A143" s="1477"/>
      <c r="B143" s="1478"/>
      <c r="C143" s="1478"/>
      <c r="D143" s="1478"/>
      <c r="E143" s="1478"/>
      <c r="F143" s="1478"/>
      <c r="G143" s="1478"/>
      <c r="H143" s="1478"/>
      <c r="I143" s="1478"/>
      <c r="J143" s="1478"/>
      <c r="K143" s="1478"/>
      <c r="L143" s="1478"/>
      <c r="M143" s="1478"/>
      <c r="N143" s="1478"/>
      <c r="O143" s="1478"/>
      <c r="P143" s="1478"/>
      <c r="Q143" s="1478"/>
      <c r="R143" s="1478"/>
      <c r="S143" s="1479"/>
    </row>
    <row r="144" spans="1:19" x14ac:dyDescent="0.25">
      <c r="A144" s="1477"/>
      <c r="B144" s="1478"/>
      <c r="C144" s="1478"/>
      <c r="D144" s="1478"/>
      <c r="E144" s="1478"/>
      <c r="F144" s="1478"/>
      <c r="G144" s="1478"/>
      <c r="H144" s="1478"/>
      <c r="I144" s="1478"/>
      <c r="J144" s="1478"/>
      <c r="K144" s="1478"/>
      <c r="L144" s="1478"/>
      <c r="M144" s="1478"/>
      <c r="N144" s="1478"/>
      <c r="O144" s="1478"/>
      <c r="P144" s="1478"/>
      <c r="Q144" s="1478"/>
      <c r="R144" s="1478"/>
      <c r="S144" s="1479"/>
    </row>
    <row r="145" spans="1:19" x14ac:dyDescent="0.25">
      <c r="A145" s="1477"/>
      <c r="B145" s="1478"/>
      <c r="C145" s="1478"/>
      <c r="D145" s="1478"/>
      <c r="E145" s="1478"/>
      <c r="F145" s="1478"/>
      <c r="G145" s="1478"/>
      <c r="H145" s="1478"/>
      <c r="I145" s="1478"/>
      <c r="J145" s="1478"/>
      <c r="K145" s="1478"/>
      <c r="L145" s="1478"/>
      <c r="M145" s="1478"/>
      <c r="N145" s="1478"/>
      <c r="O145" s="1478"/>
      <c r="P145" s="1478"/>
      <c r="Q145" s="1478"/>
      <c r="R145" s="1478"/>
      <c r="S145" s="1479"/>
    </row>
    <row r="146" spans="1:19" x14ac:dyDescent="0.25">
      <c r="A146" s="1477"/>
      <c r="B146" s="1478"/>
      <c r="C146" s="1478"/>
      <c r="D146" s="1478"/>
      <c r="E146" s="1478"/>
      <c r="F146" s="1478"/>
      <c r="G146" s="1478"/>
      <c r="H146" s="1478"/>
      <c r="I146" s="1478"/>
      <c r="J146" s="1478"/>
      <c r="K146" s="1478"/>
      <c r="L146" s="1478"/>
      <c r="M146" s="1478"/>
      <c r="N146" s="1478"/>
      <c r="O146" s="1478"/>
      <c r="P146" s="1478"/>
      <c r="Q146" s="1478"/>
      <c r="R146" s="1478"/>
      <c r="S146" s="1479"/>
    </row>
    <row r="147" spans="1:19" x14ac:dyDescent="0.25">
      <c r="A147" s="1477"/>
      <c r="B147" s="1478"/>
      <c r="C147" s="1478"/>
      <c r="D147" s="1478"/>
      <c r="E147" s="1478"/>
      <c r="F147" s="1478"/>
      <c r="G147" s="1478"/>
      <c r="H147" s="1478"/>
      <c r="I147" s="1478"/>
      <c r="J147" s="1478"/>
      <c r="K147" s="1478"/>
      <c r="L147" s="1478"/>
      <c r="M147" s="1478"/>
      <c r="N147" s="1478"/>
      <c r="O147" s="1478"/>
      <c r="P147" s="1478"/>
      <c r="Q147" s="1478"/>
      <c r="R147" s="1478"/>
      <c r="S147" s="1479"/>
    </row>
    <row r="148" spans="1:19" x14ac:dyDescent="0.25">
      <c r="A148" s="1477"/>
      <c r="B148" s="1478"/>
      <c r="C148" s="1478"/>
      <c r="D148" s="1478"/>
      <c r="E148" s="1478"/>
      <c r="F148" s="1478"/>
      <c r="G148" s="1478"/>
      <c r="H148" s="1478"/>
      <c r="I148" s="1478"/>
      <c r="J148" s="1478"/>
      <c r="K148" s="1478"/>
      <c r="L148" s="1478"/>
      <c r="M148" s="1478"/>
      <c r="N148" s="1478"/>
      <c r="O148" s="1478"/>
      <c r="P148" s="1478"/>
      <c r="Q148" s="1478"/>
      <c r="R148" s="1478"/>
      <c r="S148" s="1479"/>
    </row>
    <row r="149" spans="1:19" x14ac:dyDescent="0.25">
      <c r="A149" s="1480"/>
      <c r="B149" s="1481"/>
      <c r="C149" s="1481"/>
      <c r="D149" s="1481"/>
      <c r="E149" s="1481"/>
      <c r="F149" s="1481"/>
      <c r="G149" s="1481"/>
      <c r="H149" s="1481"/>
      <c r="I149" s="1481"/>
      <c r="J149" s="1481"/>
      <c r="K149" s="1481"/>
      <c r="L149" s="1481"/>
      <c r="M149" s="1481"/>
      <c r="N149" s="1481"/>
      <c r="O149" s="1481"/>
      <c r="P149" s="1481"/>
      <c r="Q149" s="1481"/>
      <c r="R149" s="1481"/>
      <c r="S149" s="1482"/>
    </row>
    <row r="150" spans="1:19" x14ac:dyDescent="0.25">
      <c r="A150" s="1437" t="s">
        <v>60</v>
      </c>
      <c r="B150" s="1438"/>
      <c r="C150" s="1438"/>
      <c r="D150" s="1438"/>
      <c r="E150" s="665"/>
      <c r="F150" s="665"/>
      <c r="G150" s="665"/>
      <c r="H150" s="665"/>
      <c r="I150" s="665"/>
      <c r="J150" s="665"/>
      <c r="K150" s="666"/>
      <c r="L150" s="665"/>
      <c r="M150" s="665"/>
      <c r="N150" s="665"/>
      <c r="O150" s="665"/>
      <c r="P150" s="665"/>
      <c r="Q150" s="665"/>
      <c r="R150" s="665"/>
      <c r="S150" s="669"/>
    </row>
    <row r="151" spans="1:19" x14ac:dyDescent="0.25">
      <c r="A151" s="1477" t="s">
        <v>1343</v>
      </c>
      <c r="B151" s="1478"/>
      <c r="C151" s="1478"/>
      <c r="D151" s="1478"/>
      <c r="E151" s="1478"/>
      <c r="F151" s="1478"/>
      <c r="G151" s="1478"/>
      <c r="H151" s="1478"/>
      <c r="I151" s="1478"/>
      <c r="J151" s="1478"/>
      <c r="K151" s="1478"/>
      <c r="L151" s="1478"/>
      <c r="M151" s="1478"/>
      <c r="N151" s="1478"/>
      <c r="O151" s="1478"/>
      <c r="P151" s="1478"/>
      <c r="Q151" s="1478"/>
      <c r="R151" s="1478"/>
      <c r="S151" s="1479"/>
    </row>
    <row r="152" spans="1:19" x14ac:dyDescent="0.25">
      <c r="A152" s="1477"/>
      <c r="B152" s="1478"/>
      <c r="C152" s="1478"/>
      <c r="D152" s="1478"/>
      <c r="E152" s="1478"/>
      <c r="F152" s="1478"/>
      <c r="G152" s="1478"/>
      <c r="H152" s="1478"/>
      <c r="I152" s="1478"/>
      <c r="J152" s="1478"/>
      <c r="K152" s="1478"/>
      <c r="L152" s="1478"/>
      <c r="M152" s="1478"/>
      <c r="N152" s="1478"/>
      <c r="O152" s="1478"/>
      <c r="P152" s="1478"/>
      <c r="Q152" s="1478"/>
      <c r="R152" s="1478"/>
      <c r="S152" s="1479"/>
    </row>
    <row r="153" spans="1:19" x14ac:dyDescent="0.25">
      <c r="A153" s="1477"/>
      <c r="B153" s="1478"/>
      <c r="C153" s="1478"/>
      <c r="D153" s="1478"/>
      <c r="E153" s="1478"/>
      <c r="F153" s="1478"/>
      <c r="G153" s="1478"/>
      <c r="H153" s="1478"/>
      <c r="I153" s="1478"/>
      <c r="J153" s="1478"/>
      <c r="K153" s="1478"/>
      <c r="L153" s="1478"/>
      <c r="M153" s="1478"/>
      <c r="N153" s="1478"/>
      <c r="O153" s="1478"/>
      <c r="P153" s="1478"/>
      <c r="Q153" s="1478"/>
      <c r="R153" s="1478"/>
      <c r="S153" s="1479"/>
    </row>
    <row r="154" spans="1:19" x14ac:dyDescent="0.25">
      <c r="A154" s="664"/>
      <c r="B154" s="654"/>
      <c r="C154" s="654"/>
      <c r="D154" s="654"/>
      <c r="E154" s="654"/>
      <c r="F154" s="654"/>
      <c r="G154" s="654"/>
      <c r="H154" s="654"/>
      <c r="I154" s="654"/>
      <c r="J154" s="654"/>
      <c r="K154" s="858"/>
      <c r="L154" s="654"/>
      <c r="M154" s="654"/>
      <c r="N154" s="654"/>
      <c r="O154" s="654"/>
      <c r="P154" s="654"/>
      <c r="Q154" s="654"/>
      <c r="R154" s="654"/>
      <c r="S154" s="663"/>
    </row>
    <row r="155" spans="1:19" x14ac:dyDescent="0.25">
      <c r="A155" s="664"/>
      <c r="B155" s="654"/>
      <c r="C155" s="654"/>
      <c r="D155" s="654"/>
      <c r="E155" s="654"/>
      <c r="F155" s="654"/>
      <c r="G155" s="654"/>
      <c r="H155" s="654"/>
      <c r="I155" s="654"/>
      <c r="J155" s="654"/>
      <c r="K155" s="654"/>
      <c r="L155" s="654"/>
      <c r="M155" s="654"/>
      <c r="N155" s="654"/>
      <c r="O155" s="654"/>
      <c r="P155" s="654"/>
      <c r="Q155" s="654"/>
      <c r="R155" s="654"/>
      <c r="S155" s="663"/>
    </row>
    <row r="156" spans="1:19" x14ac:dyDescent="0.25">
      <c r="A156" s="664"/>
      <c r="B156" s="654"/>
      <c r="C156" s="654"/>
      <c r="D156" s="654"/>
      <c r="E156" s="654"/>
      <c r="F156" s="654"/>
      <c r="G156" s="915"/>
      <c r="H156" s="654"/>
      <c r="I156" s="654"/>
      <c r="J156" s="660"/>
      <c r="K156" s="654"/>
      <c r="L156" s="916" t="s">
        <v>61</v>
      </c>
      <c r="M156" s="654"/>
      <c r="N156" s="654"/>
      <c r="O156" s="654"/>
      <c r="P156" s="654"/>
      <c r="Q156" s="654"/>
      <c r="R156" s="654"/>
      <c r="S156" s="663"/>
    </row>
    <row r="157" spans="1:19" x14ac:dyDescent="0.25">
      <c r="A157" s="664"/>
      <c r="B157" s="654"/>
      <c r="C157" s="654"/>
      <c r="D157" s="654"/>
      <c r="E157" s="654"/>
      <c r="F157" s="899"/>
      <c r="G157" s="865"/>
      <c r="H157" s="898"/>
      <c r="I157" s="1003" t="s">
        <v>1255</v>
      </c>
      <c r="J157" s="832"/>
      <c r="K157" s="832">
        <v>0.05</v>
      </c>
      <c r="L157" s="883"/>
      <c r="M157" s="864"/>
      <c r="N157" s="884" t="s">
        <v>62</v>
      </c>
      <c r="O157" s="654"/>
      <c r="P157" s="654"/>
      <c r="Q157" s="654"/>
      <c r="R157" s="654"/>
      <c r="S157" s="663"/>
    </row>
    <row r="158" spans="1:19" x14ac:dyDescent="0.25">
      <c r="A158" s="664"/>
      <c r="B158" s="654"/>
      <c r="C158" s="654"/>
      <c r="D158" s="654"/>
      <c r="E158" s="654"/>
      <c r="F158" s="654"/>
      <c r="G158" s="654"/>
      <c r="H158" s="654"/>
      <c r="I158" s="654"/>
      <c r="J158" s="654"/>
      <c r="K158" s="654"/>
      <c r="L158" s="654"/>
      <c r="M158" s="654"/>
      <c r="N158" s="654"/>
      <c r="O158" s="654"/>
      <c r="P158" s="654"/>
      <c r="Q158" s="654"/>
      <c r="R158" s="654"/>
      <c r="S158" s="663"/>
    </row>
    <row r="159" spans="1:19" x14ac:dyDescent="0.25">
      <c r="A159" s="664"/>
      <c r="B159" s="654"/>
      <c r="C159" s="654"/>
      <c r="D159" s="654"/>
      <c r="E159" s="654"/>
      <c r="F159" s="654"/>
      <c r="G159" s="654"/>
      <c r="H159" s="654"/>
      <c r="I159" s="654"/>
      <c r="J159" s="654"/>
      <c r="K159" s="654"/>
      <c r="L159" s="654"/>
      <c r="M159" s="654"/>
      <c r="N159" s="654"/>
      <c r="O159" s="654"/>
      <c r="P159" s="654"/>
      <c r="Q159" s="654"/>
      <c r="R159" s="654"/>
      <c r="S159" s="663"/>
    </row>
    <row r="160" spans="1:19" x14ac:dyDescent="0.25">
      <c r="A160" s="578"/>
      <c r="B160" s="574"/>
      <c r="C160" s="574"/>
      <c r="D160" s="574"/>
      <c r="E160" s="574"/>
      <c r="F160" s="574"/>
      <c r="G160" s="574"/>
      <c r="H160" s="574"/>
      <c r="I160" s="574"/>
      <c r="J160" s="574"/>
      <c r="K160" s="574"/>
      <c r="L160" s="574"/>
      <c r="M160" s="574"/>
      <c r="N160" s="574"/>
      <c r="O160" s="574"/>
      <c r="P160" s="574"/>
      <c r="Q160" s="574"/>
      <c r="R160" s="574"/>
      <c r="S160" s="577"/>
    </row>
    <row r="161" spans="1:19" x14ac:dyDescent="0.25">
      <c r="A161" s="1437" t="s">
        <v>352</v>
      </c>
      <c r="B161" s="1438"/>
      <c r="C161" s="1438"/>
      <c r="D161" s="1438"/>
      <c r="E161" s="665"/>
      <c r="F161" s="665"/>
      <c r="G161" s="665"/>
      <c r="H161" s="665"/>
      <c r="I161" s="665"/>
      <c r="J161" s="665"/>
      <c r="K161" s="666"/>
      <c r="L161" s="665"/>
      <c r="M161" s="665"/>
      <c r="N161" s="665"/>
      <c r="O161" s="665"/>
      <c r="P161" s="665"/>
      <c r="Q161" s="665"/>
      <c r="R161" s="665"/>
      <c r="S161" s="669"/>
    </row>
    <row r="162" spans="1:19" x14ac:dyDescent="0.25">
      <c r="A162" s="664"/>
      <c r="B162" s="654"/>
      <c r="C162" s="654"/>
      <c r="D162" s="654"/>
      <c r="E162" s="654"/>
      <c r="F162" s="654"/>
      <c r="G162" s="654"/>
      <c r="H162" s="654"/>
      <c r="I162" s="654"/>
      <c r="J162" s="654"/>
      <c r="K162" s="1011"/>
      <c r="L162" s="654"/>
      <c r="M162" s="876" t="s">
        <v>352</v>
      </c>
      <c r="N162" s="654"/>
      <c r="O162" s="654"/>
      <c r="P162" s="654"/>
      <c r="Q162" s="654"/>
      <c r="R162" s="654"/>
      <c r="S162" s="663"/>
    </row>
    <row r="163" spans="1:19" ht="12.75" customHeight="1" x14ac:dyDescent="0.25">
      <c r="A163" s="664" t="s">
        <v>1344</v>
      </c>
      <c r="B163" s="654"/>
      <c r="C163" s="654"/>
      <c r="D163" s="654"/>
      <c r="E163" s="654"/>
      <c r="F163" s="654"/>
      <c r="G163" s="654"/>
      <c r="H163" s="654"/>
      <c r="I163" s="654"/>
      <c r="J163" s="654"/>
      <c r="K163" s="1011"/>
      <c r="L163" s="654"/>
      <c r="M163" s="1053" t="s">
        <v>1350</v>
      </c>
      <c r="N163" s="1054" t="s">
        <v>1094</v>
      </c>
      <c r="O163" s="656"/>
      <c r="P163" s="654"/>
      <c r="Q163" s="654"/>
      <c r="R163" s="654"/>
      <c r="S163" s="663"/>
    </row>
    <row r="164" spans="1:19" x14ac:dyDescent="0.25">
      <c r="A164" s="664" t="s">
        <v>1345</v>
      </c>
      <c r="B164" s="654"/>
      <c r="C164" s="654"/>
      <c r="D164" s="654"/>
      <c r="E164" s="654"/>
      <c r="F164" s="654"/>
      <c r="G164" s="654"/>
      <c r="H164" s="654"/>
      <c r="I164" s="654"/>
      <c r="J164" s="654"/>
      <c r="K164" s="1011"/>
      <c r="L164" s="654"/>
      <c r="M164" s="1053" t="s">
        <v>1351</v>
      </c>
      <c r="N164" s="1054" t="s">
        <v>1094</v>
      </c>
      <c r="O164" s="656"/>
      <c r="P164" s="654"/>
      <c r="Q164" s="654"/>
      <c r="R164" s="654"/>
      <c r="S164" s="663"/>
    </row>
    <row r="165" spans="1:19" x14ac:dyDescent="0.25">
      <c r="A165" s="664" t="s">
        <v>1346</v>
      </c>
      <c r="B165" s="654"/>
      <c r="C165" s="654"/>
      <c r="D165" s="654"/>
      <c r="E165" s="654"/>
      <c r="F165" s="654"/>
      <c r="G165" s="654"/>
      <c r="H165" s="654"/>
      <c r="I165" s="654"/>
      <c r="J165" s="654"/>
      <c r="K165" s="858"/>
      <c r="L165" s="654"/>
      <c r="M165" s="1053" t="s">
        <v>1352</v>
      </c>
      <c r="N165" s="1054" t="s">
        <v>1094</v>
      </c>
      <c r="O165" s="656"/>
      <c r="P165" s="654"/>
      <c r="Q165" s="654"/>
      <c r="R165" s="654"/>
      <c r="S165" s="663"/>
    </row>
    <row r="166" spans="1:19" x14ac:dyDescent="0.25">
      <c r="A166" s="664" t="s">
        <v>1347</v>
      </c>
      <c r="B166" s="654"/>
      <c r="C166" s="654"/>
      <c r="D166" s="654"/>
      <c r="E166" s="654"/>
      <c r="F166" s="654"/>
      <c r="G166" s="654"/>
      <c r="H166" s="654"/>
      <c r="I166" s="654"/>
      <c r="J166" s="654"/>
      <c r="K166" s="858"/>
      <c r="L166" s="654"/>
      <c r="M166" s="1053" t="s">
        <v>1353</v>
      </c>
      <c r="N166" s="1054" t="s">
        <v>1094</v>
      </c>
      <c r="O166" s="656"/>
      <c r="P166" s="654"/>
      <c r="Q166" s="654"/>
      <c r="R166" s="654"/>
      <c r="S166" s="663"/>
    </row>
    <row r="167" spans="1:19" x14ac:dyDescent="0.25">
      <c r="A167" s="664" t="s">
        <v>1348</v>
      </c>
      <c r="B167" s="654"/>
      <c r="C167" s="654"/>
      <c r="D167" s="654"/>
      <c r="E167" s="654"/>
      <c r="F167" s="654"/>
      <c r="G167" s="654"/>
      <c r="H167" s="654"/>
      <c r="I167" s="654"/>
      <c r="J167" s="654"/>
      <c r="K167" s="858"/>
      <c r="L167" s="654"/>
      <c r="M167" s="1053" t="s">
        <v>1353</v>
      </c>
      <c r="N167" s="1054" t="s">
        <v>1094</v>
      </c>
      <c r="O167" s="656"/>
      <c r="P167" s="654"/>
      <c r="Q167" s="654"/>
      <c r="R167" s="654"/>
      <c r="S167" s="663"/>
    </row>
    <row r="168" spans="1:19" x14ac:dyDescent="0.25">
      <c r="A168" s="664" t="s">
        <v>1349</v>
      </c>
      <c r="B168" s="654"/>
      <c r="C168" s="654"/>
      <c r="D168" s="654"/>
      <c r="E168" s="654"/>
      <c r="F168" s="654"/>
      <c r="G168" s="654"/>
      <c r="H168" s="654"/>
      <c r="I168" s="654"/>
      <c r="J168" s="654"/>
      <c r="K168" s="654"/>
      <c r="L168" s="654"/>
      <c r="M168" s="1053" t="s">
        <v>1351</v>
      </c>
      <c r="N168" s="1054" t="s">
        <v>1094</v>
      </c>
      <c r="O168" s="656"/>
      <c r="P168" s="654"/>
      <c r="Q168" s="654"/>
      <c r="R168" s="654"/>
      <c r="S168" s="663"/>
    </row>
    <row r="169" spans="1:19" x14ac:dyDescent="0.25">
      <c r="A169" s="862" t="s">
        <v>1354</v>
      </c>
      <c r="B169" s="654"/>
      <c r="C169" s="654"/>
      <c r="D169" s="654"/>
      <c r="E169" s="654"/>
      <c r="F169" s="654"/>
      <c r="G169" s="654"/>
      <c r="H169" s="654"/>
      <c r="I169" s="654"/>
      <c r="J169" s="654"/>
      <c r="K169" s="654"/>
      <c r="L169" s="654"/>
      <c r="M169" s="1035" t="s">
        <v>1355</v>
      </c>
      <c r="N169" s="1054" t="s">
        <v>1094</v>
      </c>
      <c r="O169" s="654"/>
      <c r="P169" s="654"/>
      <c r="Q169" s="654"/>
      <c r="R169" s="654"/>
      <c r="S169" s="663"/>
    </row>
    <row r="170" spans="1:19" x14ac:dyDescent="0.25">
      <c r="A170" s="664"/>
      <c r="B170" s="654"/>
      <c r="C170" s="654"/>
      <c r="D170" s="654"/>
      <c r="E170" s="654"/>
      <c r="F170" s="654"/>
      <c r="G170" s="654"/>
      <c r="H170" s="654"/>
      <c r="I170" s="654"/>
      <c r="J170" s="654"/>
      <c r="K170" s="654"/>
      <c r="L170" s="654"/>
      <c r="M170" s="654"/>
      <c r="N170" s="654"/>
      <c r="O170" s="654"/>
      <c r="P170" s="654"/>
      <c r="Q170" s="654"/>
      <c r="R170" s="654"/>
      <c r="S170" s="663"/>
    </row>
    <row r="171" spans="1:19" x14ac:dyDescent="0.25">
      <c r="A171" s="664"/>
      <c r="B171" s="1012" t="s">
        <v>1226</v>
      </c>
      <c r="C171" s="654"/>
      <c r="D171" s="654"/>
      <c r="E171" s="654"/>
      <c r="F171" s="654"/>
      <c r="G171" s="654"/>
      <c r="H171" s="654"/>
      <c r="I171" s="654"/>
      <c r="J171" s="654"/>
      <c r="K171" s="654"/>
      <c r="L171" s="654"/>
      <c r="M171" s="654"/>
      <c r="N171" s="874" t="s">
        <v>1013</v>
      </c>
      <c r="O171" s="654"/>
      <c r="P171" s="654"/>
      <c r="Q171" s="654"/>
      <c r="R171" s="654"/>
      <c r="S171" s="663"/>
    </row>
    <row r="172" spans="1:19" x14ac:dyDescent="0.25">
      <c r="A172" s="578"/>
      <c r="B172" s="574"/>
      <c r="C172" s="574"/>
      <c r="D172" s="574"/>
      <c r="E172" s="574"/>
      <c r="F172" s="574"/>
      <c r="G172" s="574"/>
      <c r="H172" s="574"/>
      <c r="I172" s="574"/>
      <c r="J172" s="574"/>
      <c r="K172" s="574"/>
      <c r="L172" s="574"/>
      <c r="M172" s="574"/>
      <c r="N172" s="574"/>
      <c r="O172" s="574"/>
      <c r="P172" s="574"/>
      <c r="Q172" s="574"/>
      <c r="R172" s="574"/>
      <c r="S172" s="577"/>
    </row>
    <row r="173" spans="1:19" ht="14.25" customHeight="1" x14ac:dyDescent="0.25">
      <c r="A173" s="1452" t="s">
        <v>51</v>
      </c>
      <c r="B173" s="1453"/>
      <c r="C173" s="1453"/>
      <c r="D173" s="1454"/>
      <c r="E173" s="1455" t="s">
        <v>928</v>
      </c>
      <c r="F173" s="1456"/>
      <c r="G173" s="1456"/>
      <c r="H173" s="1456"/>
      <c r="I173" s="1456"/>
      <c r="J173" s="1456"/>
      <c r="K173" s="1456"/>
      <c r="L173" s="1456"/>
      <c r="M173" s="1456"/>
      <c r="N173" s="1456"/>
      <c r="O173" s="1456"/>
      <c r="P173" s="1456"/>
      <c r="Q173" s="1456"/>
      <c r="R173" s="1456"/>
      <c r="S173" s="1457"/>
    </row>
    <row r="174" spans="1:19" ht="14.25" customHeight="1" x14ac:dyDescent="0.25">
      <c r="A174" s="1461" t="s">
        <v>1356</v>
      </c>
      <c r="B174" s="1462"/>
      <c r="C174" s="1462"/>
      <c r="D174" s="1463"/>
      <c r="E174" s="1458"/>
      <c r="F174" s="1459"/>
      <c r="G174" s="1459"/>
      <c r="H174" s="1459"/>
      <c r="I174" s="1459"/>
      <c r="J174" s="1459"/>
      <c r="K174" s="1459"/>
      <c r="L174" s="1459"/>
      <c r="M174" s="1459"/>
      <c r="N174" s="1459"/>
      <c r="O174" s="1459"/>
      <c r="P174" s="1459"/>
      <c r="Q174" s="1459"/>
      <c r="R174" s="1459"/>
      <c r="S174" s="1460"/>
    </row>
    <row r="175" spans="1:19" ht="14.25" customHeight="1" x14ac:dyDescent="0.25">
      <c r="A175" s="1464" t="s">
        <v>52</v>
      </c>
      <c r="B175" s="1465"/>
      <c r="C175" s="1465"/>
      <c r="D175" s="1466"/>
      <c r="E175" s="1467" t="s">
        <v>362</v>
      </c>
      <c r="F175" s="1468"/>
      <c r="G175" s="1468"/>
      <c r="H175" s="1468"/>
      <c r="I175" s="1468"/>
      <c r="J175" s="1468"/>
      <c r="K175" s="1468"/>
      <c r="L175" s="1468"/>
      <c r="M175" s="1468"/>
      <c r="N175" s="1468"/>
      <c r="O175" s="1468"/>
      <c r="P175" s="1468"/>
      <c r="Q175" s="1468"/>
      <c r="R175" s="1468"/>
      <c r="S175" s="1469"/>
    </row>
    <row r="176" spans="1:19" x14ac:dyDescent="0.25">
      <c r="A176" s="1437" t="s">
        <v>53</v>
      </c>
      <c r="B176" s="1438"/>
      <c r="C176" s="1438"/>
      <c r="D176" s="1438"/>
      <c r="E176" s="1017"/>
      <c r="F176" s="660"/>
      <c r="G176" s="660"/>
      <c r="H176" s="660"/>
      <c r="I176" s="660"/>
      <c r="J176" s="660"/>
      <c r="K176" s="660"/>
      <c r="L176" s="660"/>
      <c r="M176" s="660"/>
      <c r="N176" s="660"/>
      <c r="O176" s="660"/>
      <c r="P176" s="660"/>
      <c r="Q176" s="660"/>
      <c r="R176" s="660"/>
      <c r="S176" s="661"/>
    </row>
    <row r="177" spans="1:21" x14ac:dyDescent="0.25">
      <c r="A177" s="1470" t="s">
        <v>1357</v>
      </c>
      <c r="B177" s="1471"/>
      <c r="C177" s="1471"/>
      <c r="D177" s="1471"/>
      <c r="E177" s="1471"/>
      <c r="F177" s="1471"/>
      <c r="G177" s="1471"/>
      <c r="H177" s="1471"/>
      <c r="I177" s="1471"/>
      <c r="J177" s="1471"/>
      <c r="K177" s="1471"/>
      <c r="L177" s="1471"/>
      <c r="M177" s="1471"/>
      <c r="N177" s="1471"/>
      <c r="O177" s="1471"/>
      <c r="P177" s="1471"/>
      <c r="Q177" s="1471"/>
      <c r="R177" s="1471"/>
      <c r="S177" s="1472"/>
    </row>
    <row r="178" spans="1:21" x14ac:dyDescent="0.25">
      <c r="A178" s="1473"/>
      <c r="B178" s="1471"/>
      <c r="C178" s="1471"/>
      <c r="D178" s="1471"/>
      <c r="E178" s="1471"/>
      <c r="F178" s="1471"/>
      <c r="G178" s="1471"/>
      <c r="H178" s="1471"/>
      <c r="I178" s="1471"/>
      <c r="J178" s="1471"/>
      <c r="K178" s="1471"/>
      <c r="L178" s="1471"/>
      <c r="M178" s="1471"/>
      <c r="N178" s="1471"/>
      <c r="O178" s="1471"/>
      <c r="P178" s="1471"/>
      <c r="Q178" s="1471"/>
      <c r="R178" s="1471"/>
      <c r="S178" s="1472"/>
    </row>
    <row r="179" spans="1:21" x14ac:dyDescent="0.25">
      <c r="A179" s="1473"/>
      <c r="B179" s="1471"/>
      <c r="C179" s="1471"/>
      <c r="D179" s="1471"/>
      <c r="E179" s="1471"/>
      <c r="F179" s="1471"/>
      <c r="G179" s="1471"/>
      <c r="H179" s="1471"/>
      <c r="I179" s="1471"/>
      <c r="J179" s="1471"/>
      <c r="K179" s="1471"/>
      <c r="L179" s="1471"/>
      <c r="M179" s="1471"/>
      <c r="N179" s="1471"/>
      <c r="O179" s="1471"/>
      <c r="P179" s="1471"/>
      <c r="Q179" s="1471"/>
      <c r="R179" s="1471"/>
      <c r="S179" s="1472"/>
      <c r="U179" s="671"/>
    </row>
    <row r="180" spans="1:21" x14ac:dyDescent="0.25">
      <c r="A180" s="1473"/>
      <c r="B180" s="1471"/>
      <c r="C180" s="1471"/>
      <c r="D180" s="1471"/>
      <c r="E180" s="1471"/>
      <c r="F180" s="1471"/>
      <c r="G180" s="1471"/>
      <c r="H180" s="1471"/>
      <c r="I180" s="1471"/>
      <c r="J180" s="1471"/>
      <c r="K180" s="1471"/>
      <c r="L180" s="1471"/>
      <c r="M180" s="1471"/>
      <c r="N180" s="1471"/>
      <c r="O180" s="1471"/>
      <c r="P180" s="1471"/>
      <c r="Q180" s="1471"/>
      <c r="R180" s="1471"/>
      <c r="S180" s="1472"/>
      <c r="U180" s="671"/>
    </row>
    <row r="181" spans="1:21" x14ac:dyDescent="0.25">
      <c r="A181" s="1473"/>
      <c r="B181" s="1471"/>
      <c r="C181" s="1471"/>
      <c r="D181" s="1471"/>
      <c r="E181" s="1471"/>
      <c r="F181" s="1471"/>
      <c r="G181" s="1471"/>
      <c r="H181" s="1471"/>
      <c r="I181" s="1471"/>
      <c r="J181" s="1471"/>
      <c r="K181" s="1471"/>
      <c r="L181" s="1471"/>
      <c r="M181" s="1471"/>
      <c r="N181" s="1471"/>
      <c r="O181" s="1471"/>
      <c r="P181" s="1471"/>
      <c r="Q181" s="1471"/>
      <c r="R181" s="1471"/>
      <c r="S181" s="1472"/>
    </row>
    <row r="182" spans="1:21" x14ac:dyDescent="0.25">
      <c r="A182" s="1473"/>
      <c r="B182" s="1471"/>
      <c r="C182" s="1471"/>
      <c r="D182" s="1471"/>
      <c r="E182" s="1471"/>
      <c r="F182" s="1471"/>
      <c r="G182" s="1471"/>
      <c r="H182" s="1471"/>
      <c r="I182" s="1471"/>
      <c r="J182" s="1471"/>
      <c r="K182" s="1471"/>
      <c r="L182" s="1471"/>
      <c r="M182" s="1471"/>
      <c r="N182" s="1471"/>
      <c r="O182" s="1471"/>
      <c r="P182" s="1471"/>
      <c r="Q182" s="1471"/>
      <c r="R182" s="1471"/>
      <c r="S182" s="1472"/>
    </row>
    <row r="183" spans="1:21" x14ac:dyDescent="0.25">
      <c r="A183" s="1473"/>
      <c r="B183" s="1471"/>
      <c r="C183" s="1471"/>
      <c r="D183" s="1471"/>
      <c r="E183" s="1471"/>
      <c r="F183" s="1471"/>
      <c r="G183" s="1471"/>
      <c r="H183" s="1471"/>
      <c r="I183" s="1471"/>
      <c r="J183" s="1471"/>
      <c r="K183" s="1471"/>
      <c r="L183" s="1471"/>
      <c r="M183" s="1471"/>
      <c r="N183" s="1471"/>
      <c r="O183" s="1471"/>
      <c r="P183" s="1471"/>
      <c r="Q183" s="1471"/>
      <c r="R183" s="1471"/>
      <c r="S183" s="1472"/>
    </row>
    <row r="184" spans="1:21" x14ac:dyDescent="0.25">
      <c r="A184" s="1474"/>
      <c r="B184" s="1475"/>
      <c r="C184" s="1475"/>
      <c r="D184" s="1475"/>
      <c r="E184" s="1475"/>
      <c r="F184" s="1475"/>
      <c r="G184" s="1475"/>
      <c r="H184" s="1475"/>
      <c r="I184" s="1475"/>
      <c r="J184" s="1475"/>
      <c r="K184" s="1475"/>
      <c r="L184" s="1475"/>
      <c r="M184" s="1475"/>
      <c r="N184" s="1475"/>
      <c r="O184" s="1475"/>
      <c r="P184" s="1475"/>
      <c r="Q184" s="1475"/>
      <c r="R184" s="1475"/>
      <c r="S184" s="1476"/>
    </row>
    <row r="185" spans="1:21" x14ac:dyDescent="0.25">
      <c r="A185" s="1437" t="s">
        <v>351</v>
      </c>
      <c r="B185" s="1438"/>
      <c r="C185" s="1438"/>
      <c r="D185" s="1438"/>
      <c r="E185" s="668"/>
      <c r="F185" s="665"/>
      <c r="G185" s="665"/>
      <c r="H185" s="665"/>
      <c r="I185" s="665"/>
      <c r="J185" s="665"/>
      <c r="K185" s="665"/>
      <c r="L185" s="665"/>
      <c r="M185" s="665"/>
      <c r="N185" s="665"/>
      <c r="O185" s="665"/>
      <c r="P185" s="665"/>
      <c r="Q185" s="665"/>
      <c r="R185" s="665"/>
      <c r="S185" s="669"/>
    </row>
    <row r="186" spans="1:21" x14ac:dyDescent="0.25">
      <c r="A186" s="1477"/>
      <c r="B186" s="1478"/>
      <c r="C186" s="1478"/>
      <c r="D186" s="1478"/>
      <c r="E186" s="1478"/>
      <c r="F186" s="1478"/>
      <c r="G186" s="1478"/>
      <c r="H186" s="1478"/>
      <c r="I186" s="1478"/>
      <c r="J186" s="1478"/>
      <c r="K186" s="1478"/>
      <c r="L186" s="1478"/>
      <c r="M186" s="1478"/>
      <c r="N186" s="1478"/>
      <c r="O186" s="1478"/>
      <c r="P186" s="1478"/>
      <c r="Q186" s="1478"/>
      <c r="R186" s="1478"/>
      <c r="S186" s="1479"/>
    </row>
    <row r="187" spans="1:21" x14ac:dyDescent="0.25">
      <c r="A187" s="1477"/>
      <c r="B187" s="1478"/>
      <c r="C187" s="1478"/>
      <c r="D187" s="1478"/>
      <c r="E187" s="1478"/>
      <c r="F187" s="1478"/>
      <c r="G187" s="1478"/>
      <c r="H187" s="1478"/>
      <c r="I187" s="1478"/>
      <c r="J187" s="1478"/>
      <c r="K187" s="1478"/>
      <c r="L187" s="1478"/>
      <c r="M187" s="1478"/>
      <c r="N187" s="1478"/>
      <c r="O187" s="1478"/>
      <c r="P187" s="1478"/>
      <c r="Q187" s="1478"/>
      <c r="R187" s="1478"/>
      <c r="S187" s="1479"/>
    </row>
    <row r="188" spans="1:21" x14ac:dyDescent="0.25">
      <c r="A188" s="1480"/>
      <c r="B188" s="1481"/>
      <c r="C188" s="1481"/>
      <c r="D188" s="1481"/>
      <c r="E188" s="1481"/>
      <c r="F188" s="1481"/>
      <c r="G188" s="1481"/>
      <c r="H188" s="1481"/>
      <c r="I188" s="1481"/>
      <c r="J188" s="1481"/>
      <c r="K188" s="1481"/>
      <c r="L188" s="1481"/>
      <c r="M188" s="1481"/>
      <c r="N188" s="1481"/>
      <c r="O188" s="1481"/>
      <c r="P188" s="1481"/>
      <c r="Q188" s="1481"/>
      <c r="R188" s="1481"/>
      <c r="S188" s="1482"/>
    </row>
    <row r="189" spans="1:21" x14ac:dyDescent="0.25">
      <c r="A189" s="1437" t="s">
        <v>54</v>
      </c>
      <c r="B189" s="1438"/>
      <c r="C189" s="1438"/>
      <c r="D189" s="1438"/>
      <c r="E189" s="660"/>
      <c r="F189" s="660"/>
      <c r="G189" s="660"/>
      <c r="H189" s="660"/>
      <c r="I189" s="660"/>
      <c r="J189" s="660"/>
      <c r="K189" s="660"/>
      <c r="L189" s="660"/>
      <c r="M189" s="660"/>
      <c r="N189" s="660"/>
      <c r="O189" s="660"/>
      <c r="P189" s="660"/>
      <c r="Q189" s="660"/>
      <c r="R189" s="660"/>
      <c r="S189" s="661"/>
    </row>
    <row r="190" spans="1:21" x14ac:dyDescent="0.25">
      <c r="A190" s="1477" t="s">
        <v>1358</v>
      </c>
      <c r="B190" s="1478"/>
      <c r="C190" s="1478"/>
      <c r="D190" s="1478"/>
      <c r="E190" s="1478"/>
      <c r="F190" s="1478"/>
      <c r="G190" s="1478"/>
      <c r="H190" s="1478"/>
      <c r="I190" s="1478"/>
      <c r="J190" s="1478"/>
      <c r="K190" s="1478"/>
      <c r="L190" s="1478"/>
      <c r="M190" s="1478"/>
      <c r="N190" s="1478"/>
      <c r="O190" s="1478"/>
      <c r="P190" s="1478"/>
      <c r="Q190" s="1478"/>
      <c r="R190" s="1478"/>
      <c r="S190" s="1479"/>
    </row>
    <row r="191" spans="1:21" x14ac:dyDescent="0.25">
      <c r="A191" s="1477"/>
      <c r="B191" s="1478"/>
      <c r="C191" s="1478"/>
      <c r="D191" s="1478"/>
      <c r="E191" s="1478"/>
      <c r="F191" s="1478"/>
      <c r="G191" s="1478"/>
      <c r="H191" s="1478"/>
      <c r="I191" s="1478"/>
      <c r="J191" s="1478"/>
      <c r="K191" s="1478"/>
      <c r="L191" s="1478"/>
      <c r="M191" s="1478"/>
      <c r="N191" s="1478"/>
      <c r="O191" s="1478"/>
      <c r="P191" s="1478"/>
      <c r="Q191" s="1478"/>
      <c r="R191" s="1478"/>
      <c r="S191" s="1479"/>
    </row>
    <row r="192" spans="1:21" x14ac:dyDescent="0.25">
      <c r="A192" s="1477"/>
      <c r="B192" s="1478"/>
      <c r="C192" s="1478"/>
      <c r="D192" s="1478"/>
      <c r="E192" s="1478"/>
      <c r="F192" s="1478"/>
      <c r="G192" s="1478"/>
      <c r="H192" s="1478"/>
      <c r="I192" s="1478"/>
      <c r="J192" s="1478"/>
      <c r="K192" s="1478"/>
      <c r="L192" s="1478"/>
      <c r="M192" s="1478"/>
      <c r="N192" s="1478"/>
      <c r="O192" s="1478"/>
      <c r="P192" s="1478"/>
      <c r="Q192" s="1478"/>
      <c r="R192" s="1478"/>
      <c r="S192" s="1479"/>
    </row>
    <row r="193" spans="1:19" x14ac:dyDescent="0.25">
      <c r="A193" s="1477"/>
      <c r="B193" s="1478"/>
      <c r="C193" s="1478"/>
      <c r="D193" s="1478"/>
      <c r="E193" s="1478"/>
      <c r="F193" s="1478"/>
      <c r="G193" s="1478"/>
      <c r="H193" s="1478"/>
      <c r="I193" s="1478"/>
      <c r="J193" s="1478"/>
      <c r="K193" s="1478"/>
      <c r="L193" s="1478"/>
      <c r="M193" s="1478"/>
      <c r="N193" s="1478"/>
      <c r="O193" s="1478"/>
      <c r="P193" s="1478"/>
      <c r="Q193" s="1478"/>
      <c r="R193" s="1478"/>
      <c r="S193" s="1479"/>
    </row>
    <row r="194" spans="1:19" x14ac:dyDescent="0.25">
      <c r="A194" s="1477"/>
      <c r="B194" s="1478"/>
      <c r="C194" s="1478"/>
      <c r="D194" s="1478"/>
      <c r="E194" s="1478"/>
      <c r="F194" s="1478"/>
      <c r="G194" s="1478"/>
      <c r="H194" s="1478"/>
      <c r="I194" s="1478"/>
      <c r="J194" s="1478"/>
      <c r="K194" s="1478"/>
      <c r="L194" s="1478"/>
      <c r="M194" s="1478"/>
      <c r="N194" s="1478"/>
      <c r="O194" s="1478"/>
      <c r="P194" s="1478"/>
      <c r="Q194" s="1478"/>
      <c r="R194" s="1478"/>
      <c r="S194" s="1479"/>
    </row>
    <row r="195" spans="1:19" x14ac:dyDescent="0.25">
      <c r="A195" s="1477"/>
      <c r="B195" s="1478"/>
      <c r="C195" s="1478"/>
      <c r="D195" s="1478"/>
      <c r="E195" s="1478"/>
      <c r="F195" s="1478"/>
      <c r="G195" s="1478"/>
      <c r="H195" s="1478"/>
      <c r="I195" s="1478"/>
      <c r="J195" s="1478"/>
      <c r="K195" s="1478"/>
      <c r="L195" s="1478"/>
      <c r="M195" s="1478"/>
      <c r="N195" s="1478"/>
      <c r="O195" s="1478"/>
      <c r="P195" s="1478"/>
      <c r="Q195" s="1478"/>
      <c r="R195" s="1478"/>
      <c r="S195" s="1479"/>
    </row>
    <row r="196" spans="1:19" x14ac:dyDescent="0.25">
      <c r="A196" s="1477"/>
      <c r="B196" s="1478"/>
      <c r="C196" s="1478"/>
      <c r="D196" s="1478"/>
      <c r="E196" s="1478"/>
      <c r="F196" s="1478"/>
      <c r="G196" s="1478"/>
      <c r="H196" s="1478"/>
      <c r="I196" s="1478"/>
      <c r="J196" s="1478"/>
      <c r="K196" s="1478"/>
      <c r="L196" s="1478"/>
      <c r="M196" s="1478"/>
      <c r="N196" s="1478"/>
      <c r="O196" s="1478"/>
      <c r="P196" s="1478"/>
      <c r="Q196" s="1478"/>
      <c r="R196" s="1478"/>
      <c r="S196" s="1479"/>
    </row>
    <row r="197" spans="1:19" x14ac:dyDescent="0.25">
      <c r="A197" s="1477"/>
      <c r="B197" s="1478"/>
      <c r="C197" s="1478"/>
      <c r="D197" s="1478"/>
      <c r="E197" s="1478"/>
      <c r="F197" s="1478"/>
      <c r="G197" s="1478"/>
      <c r="H197" s="1478"/>
      <c r="I197" s="1478"/>
      <c r="J197" s="1478"/>
      <c r="K197" s="1478"/>
      <c r="L197" s="1478"/>
      <c r="M197" s="1478"/>
      <c r="N197" s="1478"/>
      <c r="O197" s="1478"/>
      <c r="P197" s="1478"/>
      <c r="Q197" s="1478"/>
      <c r="R197" s="1478"/>
      <c r="S197" s="1479"/>
    </row>
    <row r="198" spans="1:19" x14ac:dyDescent="0.25">
      <c r="A198" s="1477"/>
      <c r="B198" s="1478"/>
      <c r="C198" s="1478"/>
      <c r="D198" s="1478"/>
      <c r="E198" s="1478"/>
      <c r="F198" s="1478"/>
      <c r="G198" s="1478"/>
      <c r="H198" s="1478"/>
      <c r="I198" s="1478"/>
      <c r="J198" s="1478"/>
      <c r="K198" s="1478"/>
      <c r="L198" s="1478"/>
      <c r="M198" s="1478"/>
      <c r="N198" s="1478"/>
      <c r="O198" s="1478"/>
      <c r="P198" s="1478"/>
      <c r="Q198" s="1478"/>
      <c r="R198" s="1478"/>
      <c r="S198" s="1479"/>
    </row>
    <row r="199" spans="1:19" x14ac:dyDescent="0.25">
      <c r="A199" s="1477"/>
      <c r="B199" s="1478"/>
      <c r="C199" s="1478"/>
      <c r="D199" s="1478"/>
      <c r="E199" s="1478"/>
      <c r="F199" s="1478"/>
      <c r="G199" s="1478"/>
      <c r="H199" s="1478"/>
      <c r="I199" s="1478"/>
      <c r="J199" s="1478"/>
      <c r="K199" s="1478"/>
      <c r="L199" s="1478"/>
      <c r="M199" s="1478"/>
      <c r="N199" s="1478"/>
      <c r="O199" s="1478"/>
      <c r="P199" s="1478"/>
      <c r="Q199" s="1478"/>
      <c r="R199" s="1478"/>
      <c r="S199" s="1479"/>
    </row>
    <row r="200" spans="1:19" x14ac:dyDescent="0.25">
      <c r="A200" s="1477"/>
      <c r="B200" s="1478"/>
      <c r="C200" s="1478"/>
      <c r="D200" s="1478"/>
      <c r="E200" s="1478"/>
      <c r="F200" s="1478"/>
      <c r="G200" s="1478"/>
      <c r="H200" s="1478"/>
      <c r="I200" s="1478"/>
      <c r="J200" s="1478"/>
      <c r="K200" s="1478"/>
      <c r="L200" s="1478"/>
      <c r="M200" s="1478"/>
      <c r="N200" s="1478"/>
      <c r="O200" s="1478"/>
      <c r="P200" s="1478"/>
      <c r="Q200" s="1478"/>
      <c r="R200" s="1478"/>
      <c r="S200" s="1479"/>
    </row>
    <row r="201" spans="1:19" x14ac:dyDescent="0.25">
      <c r="A201" s="1477"/>
      <c r="B201" s="1478"/>
      <c r="C201" s="1478"/>
      <c r="D201" s="1478"/>
      <c r="E201" s="1478"/>
      <c r="F201" s="1478"/>
      <c r="G201" s="1478"/>
      <c r="H201" s="1478"/>
      <c r="I201" s="1478"/>
      <c r="J201" s="1478"/>
      <c r="K201" s="1478"/>
      <c r="L201" s="1478"/>
      <c r="M201" s="1478"/>
      <c r="N201" s="1478"/>
      <c r="O201" s="1478"/>
      <c r="P201" s="1478"/>
      <c r="Q201" s="1478"/>
      <c r="R201" s="1478"/>
      <c r="S201" s="1479"/>
    </row>
    <row r="202" spans="1:19" x14ac:dyDescent="0.25">
      <c r="A202" s="1477"/>
      <c r="B202" s="1478"/>
      <c r="C202" s="1478"/>
      <c r="D202" s="1478"/>
      <c r="E202" s="1478"/>
      <c r="F202" s="1478"/>
      <c r="G202" s="1478"/>
      <c r="H202" s="1478"/>
      <c r="I202" s="1478"/>
      <c r="J202" s="1478"/>
      <c r="K202" s="1478"/>
      <c r="L202" s="1478"/>
      <c r="M202" s="1478"/>
      <c r="N202" s="1478"/>
      <c r="O202" s="1478"/>
      <c r="P202" s="1478"/>
      <c r="Q202" s="1478"/>
      <c r="R202" s="1478"/>
      <c r="S202" s="1479"/>
    </row>
    <row r="203" spans="1:19" x14ac:dyDescent="0.25">
      <c r="A203" s="1477"/>
      <c r="B203" s="1478"/>
      <c r="C203" s="1478"/>
      <c r="D203" s="1478"/>
      <c r="E203" s="1478"/>
      <c r="F203" s="1478"/>
      <c r="G203" s="1478"/>
      <c r="H203" s="1478"/>
      <c r="I203" s="1478"/>
      <c r="J203" s="1478"/>
      <c r="K203" s="1478"/>
      <c r="L203" s="1478"/>
      <c r="M203" s="1478"/>
      <c r="N203" s="1478"/>
      <c r="O203" s="1478"/>
      <c r="P203" s="1478"/>
      <c r="Q203" s="1478"/>
      <c r="R203" s="1478"/>
      <c r="S203" s="1479"/>
    </row>
    <row r="204" spans="1:19" x14ac:dyDescent="0.25">
      <c r="A204" s="1477"/>
      <c r="B204" s="1478"/>
      <c r="C204" s="1478"/>
      <c r="D204" s="1478"/>
      <c r="E204" s="1478"/>
      <c r="F204" s="1478"/>
      <c r="G204" s="1478"/>
      <c r="H204" s="1478"/>
      <c r="I204" s="1478"/>
      <c r="J204" s="1478"/>
      <c r="K204" s="1478"/>
      <c r="L204" s="1478"/>
      <c r="M204" s="1478"/>
      <c r="N204" s="1478"/>
      <c r="O204" s="1478"/>
      <c r="P204" s="1478"/>
      <c r="Q204" s="1478"/>
      <c r="R204" s="1478"/>
      <c r="S204" s="1479"/>
    </row>
    <row r="205" spans="1:19" x14ac:dyDescent="0.25">
      <c r="A205" s="1477"/>
      <c r="B205" s="1478"/>
      <c r="C205" s="1478"/>
      <c r="D205" s="1478"/>
      <c r="E205" s="1478"/>
      <c r="F205" s="1478"/>
      <c r="G205" s="1478"/>
      <c r="H205" s="1478"/>
      <c r="I205" s="1478"/>
      <c r="J205" s="1478"/>
      <c r="K205" s="1478"/>
      <c r="L205" s="1478"/>
      <c r="M205" s="1478"/>
      <c r="N205" s="1478"/>
      <c r="O205" s="1478"/>
      <c r="P205" s="1478"/>
      <c r="Q205" s="1478"/>
      <c r="R205" s="1478"/>
      <c r="S205" s="1479"/>
    </row>
    <row r="206" spans="1:19" x14ac:dyDescent="0.25">
      <c r="A206" s="1477"/>
      <c r="B206" s="1478"/>
      <c r="C206" s="1478"/>
      <c r="D206" s="1478"/>
      <c r="E206" s="1478"/>
      <c r="F206" s="1478"/>
      <c r="G206" s="1478"/>
      <c r="H206" s="1478"/>
      <c r="I206" s="1478"/>
      <c r="J206" s="1478"/>
      <c r="K206" s="1478"/>
      <c r="L206" s="1478"/>
      <c r="M206" s="1478"/>
      <c r="N206" s="1478"/>
      <c r="O206" s="1478"/>
      <c r="P206" s="1478"/>
      <c r="Q206" s="1478"/>
      <c r="R206" s="1478"/>
      <c r="S206" s="1479"/>
    </row>
    <row r="207" spans="1:19" x14ac:dyDescent="0.25">
      <c r="A207" s="1477"/>
      <c r="B207" s="1478"/>
      <c r="C207" s="1478"/>
      <c r="D207" s="1478"/>
      <c r="E207" s="1478"/>
      <c r="F207" s="1478"/>
      <c r="G207" s="1478"/>
      <c r="H207" s="1478"/>
      <c r="I207" s="1478"/>
      <c r="J207" s="1478"/>
      <c r="K207" s="1478"/>
      <c r="L207" s="1478"/>
      <c r="M207" s="1478"/>
      <c r="N207" s="1478"/>
      <c r="O207" s="1478"/>
      <c r="P207" s="1478"/>
      <c r="Q207" s="1478"/>
      <c r="R207" s="1478"/>
      <c r="S207" s="1479"/>
    </row>
    <row r="208" spans="1:19" x14ac:dyDescent="0.25">
      <c r="A208" s="1480"/>
      <c r="B208" s="1481"/>
      <c r="C208" s="1481"/>
      <c r="D208" s="1481"/>
      <c r="E208" s="1481"/>
      <c r="F208" s="1481"/>
      <c r="G208" s="1481"/>
      <c r="H208" s="1481"/>
      <c r="I208" s="1481"/>
      <c r="J208" s="1481"/>
      <c r="K208" s="1481"/>
      <c r="L208" s="1481"/>
      <c r="M208" s="1481"/>
      <c r="N208" s="1481"/>
      <c r="O208" s="1481"/>
      <c r="P208" s="1481"/>
      <c r="Q208" s="1481"/>
      <c r="R208" s="1481"/>
      <c r="S208" s="1482"/>
    </row>
    <row r="209" spans="1:19" x14ac:dyDescent="0.25">
      <c r="A209" s="1437" t="s">
        <v>60</v>
      </c>
      <c r="B209" s="1438"/>
      <c r="C209" s="1438"/>
      <c r="D209" s="1438"/>
      <c r="E209" s="665"/>
      <c r="F209" s="665"/>
      <c r="G209" s="665"/>
      <c r="H209" s="665"/>
      <c r="I209" s="665"/>
      <c r="J209" s="665"/>
      <c r="K209" s="666"/>
      <c r="L209" s="665"/>
      <c r="M209" s="665"/>
      <c r="N209" s="665"/>
      <c r="O209" s="665"/>
      <c r="P209" s="665"/>
      <c r="Q209" s="665"/>
      <c r="R209" s="665"/>
      <c r="S209" s="669"/>
    </row>
    <row r="210" spans="1:19" x14ac:dyDescent="0.25">
      <c r="A210" s="1477" t="s">
        <v>1359</v>
      </c>
      <c r="B210" s="1478"/>
      <c r="C210" s="1478"/>
      <c r="D210" s="1478"/>
      <c r="E210" s="1478"/>
      <c r="F210" s="1478"/>
      <c r="G210" s="1478"/>
      <c r="H210" s="1478"/>
      <c r="I210" s="1478"/>
      <c r="J210" s="1478"/>
      <c r="K210" s="1478"/>
      <c r="L210" s="1478"/>
      <c r="M210" s="1478"/>
      <c r="N210" s="1478"/>
      <c r="O210" s="1478"/>
      <c r="P210" s="1478"/>
      <c r="Q210" s="1478"/>
      <c r="R210" s="1478"/>
      <c r="S210" s="1479"/>
    </row>
    <row r="211" spans="1:19" x14ac:dyDescent="0.25">
      <c r="A211" s="1477"/>
      <c r="B211" s="1478"/>
      <c r="C211" s="1478"/>
      <c r="D211" s="1478"/>
      <c r="E211" s="1478"/>
      <c r="F211" s="1478"/>
      <c r="G211" s="1478"/>
      <c r="H211" s="1478"/>
      <c r="I211" s="1478"/>
      <c r="J211" s="1478"/>
      <c r="K211" s="1478"/>
      <c r="L211" s="1478"/>
      <c r="M211" s="1478"/>
      <c r="N211" s="1478"/>
      <c r="O211" s="1478"/>
      <c r="P211" s="1478"/>
      <c r="Q211" s="1478"/>
      <c r="R211" s="1478"/>
      <c r="S211" s="1479"/>
    </row>
    <row r="212" spans="1:19" x14ac:dyDescent="0.25">
      <c r="A212" s="1477"/>
      <c r="B212" s="1478"/>
      <c r="C212" s="1478"/>
      <c r="D212" s="1478"/>
      <c r="E212" s="1478"/>
      <c r="F212" s="1478"/>
      <c r="G212" s="1478"/>
      <c r="H212" s="1478"/>
      <c r="I212" s="1478"/>
      <c r="J212" s="1478"/>
      <c r="K212" s="1478"/>
      <c r="L212" s="1478"/>
      <c r="M212" s="1478"/>
      <c r="N212" s="1478"/>
      <c r="O212" s="1478"/>
      <c r="P212" s="1478"/>
      <c r="Q212" s="1478"/>
      <c r="R212" s="1478"/>
      <c r="S212" s="1479"/>
    </row>
    <row r="213" spans="1:19" x14ac:dyDescent="0.25">
      <c r="A213" s="664"/>
      <c r="B213" s="654"/>
      <c r="C213" s="654"/>
      <c r="D213" s="654"/>
      <c r="E213" s="654"/>
      <c r="F213" s="654"/>
      <c r="G213" s="654"/>
      <c r="H213" s="654"/>
      <c r="I213" s="654"/>
      <c r="J213" s="654"/>
      <c r="K213" s="1011"/>
      <c r="L213" s="654"/>
      <c r="M213" s="654"/>
      <c r="N213" s="654"/>
      <c r="O213" s="654"/>
      <c r="P213" s="654"/>
      <c r="Q213" s="654"/>
      <c r="R213" s="654"/>
      <c r="S213" s="663"/>
    </row>
    <row r="214" spans="1:19" x14ac:dyDescent="0.25">
      <c r="A214" s="664"/>
      <c r="B214" s="654"/>
      <c r="C214" s="654"/>
      <c r="D214" s="654"/>
      <c r="E214" s="654"/>
      <c r="F214" s="654"/>
      <c r="G214" s="654"/>
      <c r="H214" s="654"/>
      <c r="I214" s="654"/>
      <c r="J214" s="654"/>
      <c r="K214" s="654"/>
      <c r="L214" s="654"/>
      <c r="M214" s="654"/>
      <c r="N214" s="654"/>
      <c r="O214" s="654"/>
      <c r="P214" s="654"/>
      <c r="Q214" s="654"/>
      <c r="R214" s="654"/>
      <c r="S214" s="663"/>
    </row>
    <row r="215" spans="1:19" x14ac:dyDescent="0.25">
      <c r="A215" s="664"/>
      <c r="B215" s="654"/>
      <c r="C215" s="654"/>
      <c r="D215" s="654"/>
      <c r="E215" s="654"/>
      <c r="F215" s="654"/>
      <c r="G215" s="1051" t="s">
        <v>1360</v>
      </c>
      <c r="H215" s="654"/>
      <c r="I215" s="654"/>
      <c r="J215" s="660"/>
      <c r="K215" s="654"/>
      <c r="L215" s="656"/>
      <c r="M215" s="916" t="s">
        <v>61</v>
      </c>
      <c r="N215" s="654"/>
      <c r="O215" s="654"/>
      <c r="P215" s="654"/>
      <c r="Q215" s="654"/>
      <c r="R215" s="654"/>
      <c r="S215" s="663"/>
    </row>
    <row r="216" spans="1:19" x14ac:dyDescent="0.25">
      <c r="A216" s="664"/>
      <c r="B216" s="654"/>
      <c r="C216" s="654"/>
      <c r="D216" s="654"/>
      <c r="E216" s="654"/>
      <c r="F216" s="899"/>
      <c r="G216" s="865"/>
      <c r="H216" s="898"/>
      <c r="I216" s="980" t="s">
        <v>63</v>
      </c>
      <c r="J216" s="931" t="s">
        <v>1361</v>
      </c>
      <c r="K216" s="1056"/>
      <c r="L216" s="1057" t="s">
        <v>1220</v>
      </c>
      <c r="M216" s="883"/>
      <c r="N216" s="864"/>
      <c r="O216" s="980" t="s">
        <v>63</v>
      </c>
      <c r="P216" s="654"/>
      <c r="Q216" s="654"/>
      <c r="R216" s="654"/>
      <c r="S216" s="663"/>
    </row>
    <row r="217" spans="1:19" x14ac:dyDescent="0.25">
      <c r="A217" s="664"/>
      <c r="B217" s="654"/>
      <c r="C217" s="654"/>
      <c r="D217" s="654"/>
      <c r="E217" s="654"/>
      <c r="F217" s="654"/>
      <c r="G217" s="654"/>
      <c r="H217" s="654"/>
      <c r="I217" s="654"/>
      <c r="J217" s="654"/>
      <c r="K217" s="654"/>
      <c r="L217" s="654"/>
      <c r="M217" s="654"/>
      <c r="N217" s="654"/>
      <c r="O217" s="654"/>
      <c r="P217" s="654"/>
      <c r="Q217" s="654"/>
      <c r="R217" s="654"/>
      <c r="S217" s="663"/>
    </row>
    <row r="218" spans="1:19" x14ac:dyDescent="0.25">
      <c r="A218" s="578"/>
      <c r="B218" s="574"/>
      <c r="C218" s="574"/>
      <c r="D218" s="574"/>
      <c r="E218" s="574"/>
      <c r="F218" s="574"/>
      <c r="G218" s="574"/>
      <c r="H218" s="574"/>
      <c r="I218" s="574"/>
      <c r="J218" s="574"/>
      <c r="K218" s="574"/>
      <c r="L218" s="574"/>
      <c r="M218" s="574"/>
      <c r="N218" s="574"/>
      <c r="O218" s="574"/>
      <c r="P218" s="574"/>
      <c r="Q218" s="574"/>
      <c r="R218" s="574"/>
      <c r="S218" s="577"/>
    </row>
    <row r="219" spans="1:19" x14ac:dyDescent="0.25">
      <c r="A219" s="1437" t="s">
        <v>352</v>
      </c>
      <c r="B219" s="1438"/>
      <c r="C219" s="1438"/>
      <c r="D219" s="1438"/>
      <c r="E219" s="665"/>
      <c r="F219" s="665"/>
      <c r="G219" s="665"/>
      <c r="H219" s="665"/>
      <c r="I219" s="665"/>
      <c r="J219" s="665"/>
      <c r="K219" s="666"/>
      <c r="L219" s="665"/>
      <c r="M219" s="665"/>
      <c r="N219" s="665"/>
      <c r="O219" s="665"/>
      <c r="P219" s="665"/>
      <c r="Q219" s="665"/>
      <c r="R219" s="665"/>
      <c r="S219" s="669"/>
    </row>
    <row r="220" spans="1:19" x14ac:dyDescent="0.25">
      <c r="A220" s="664"/>
      <c r="B220" s="654"/>
      <c r="C220" s="832"/>
      <c r="D220" s="1011"/>
      <c r="E220" s="962"/>
      <c r="F220" s="892"/>
      <c r="G220" s="660"/>
      <c r="H220" s="918"/>
      <c r="I220" s="895"/>
      <c r="J220" s="660"/>
      <c r="K220" s="1014"/>
      <c r="L220" s="1007"/>
      <c r="M220" s="1058" t="s">
        <v>352</v>
      </c>
      <c r="N220" s="654"/>
      <c r="O220" s="654"/>
      <c r="P220" s="654"/>
      <c r="Q220" s="654"/>
      <c r="R220" s="654"/>
      <c r="S220" s="663"/>
    </row>
    <row r="221" spans="1:19" x14ac:dyDescent="0.25">
      <c r="A221" s="664"/>
      <c r="B221" s="654"/>
      <c r="C221" s="832"/>
      <c r="D221" s="1011"/>
      <c r="E221" s="962"/>
      <c r="F221" s="892"/>
      <c r="G221" s="660"/>
      <c r="H221" s="918"/>
      <c r="I221" s="895"/>
      <c r="J221" s="660"/>
      <c r="K221" s="1014"/>
      <c r="L221" s="1007"/>
      <c r="M221" s="1054" t="s">
        <v>1368</v>
      </c>
      <c r="N221" s="654"/>
      <c r="O221" s="654"/>
      <c r="P221" s="654"/>
      <c r="Q221" s="654"/>
      <c r="R221" s="654"/>
      <c r="S221" s="663"/>
    </row>
    <row r="222" spans="1:19" x14ac:dyDescent="0.25">
      <c r="A222" s="664"/>
      <c r="B222" s="654"/>
      <c r="C222" s="832"/>
      <c r="D222" s="1011"/>
      <c r="E222" s="962"/>
      <c r="F222" s="892"/>
      <c r="G222" s="660"/>
      <c r="H222" s="918"/>
      <c r="I222" s="895"/>
      <c r="J222" s="660"/>
      <c r="K222" s="1014"/>
      <c r="L222" s="1007"/>
      <c r="M222" s="654"/>
      <c r="N222" s="654"/>
      <c r="O222" s="654"/>
      <c r="P222" s="654"/>
      <c r="Q222" s="654"/>
      <c r="R222" s="654"/>
      <c r="S222" s="663"/>
    </row>
    <row r="223" spans="1:19" x14ac:dyDescent="0.25">
      <c r="A223" s="664"/>
      <c r="B223" s="654" t="s">
        <v>1322</v>
      </c>
      <c r="C223" s="832"/>
      <c r="D223" s="1011"/>
      <c r="E223" s="962"/>
      <c r="F223" s="892"/>
      <c r="G223" s="660"/>
      <c r="H223" s="918"/>
      <c r="I223" s="895"/>
      <c r="J223" s="660"/>
      <c r="K223" s="1014"/>
      <c r="L223" s="1007"/>
      <c r="M223" s="654"/>
      <c r="N223" s="654"/>
      <c r="O223" s="654"/>
      <c r="P223" s="654"/>
      <c r="Q223" s="654"/>
      <c r="R223" s="654"/>
      <c r="S223" s="663"/>
    </row>
    <row r="224" spans="1:19" ht="15.75" customHeight="1" x14ac:dyDescent="0.25">
      <c r="A224" s="664"/>
      <c r="B224" s="654" t="s">
        <v>1362</v>
      </c>
      <c r="C224" s="936"/>
      <c r="D224" s="1022"/>
      <c r="E224" s="931"/>
      <c r="F224" s="660"/>
      <c r="G224" s="660"/>
      <c r="H224" s="1498"/>
      <c r="I224" s="1498"/>
      <c r="J224" s="1008"/>
      <c r="K224" s="1005"/>
      <c r="L224" s="660"/>
      <c r="M224" s="654"/>
      <c r="N224" s="654"/>
      <c r="O224" s="654"/>
      <c r="P224" s="654"/>
      <c r="Q224" s="654"/>
      <c r="R224" s="654"/>
      <c r="S224" s="663"/>
    </row>
    <row r="225" spans="1:19" x14ac:dyDescent="0.25">
      <c r="A225" s="664"/>
      <c r="B225" s="654" t="s">
        <v>1363</v>
      </c>
      <c r="C225" s="1022"/>
      <c r="D225" s="964"/>
      <c r="E225" s="928"/>
      <c r="F225" s="660"/>
      <c r="G225" s="660"/>
      <c r="H225" s="1498"/>
      <c r="I225" s="1498"/>
      <c r="J225" s="1008"/>
      <c r="K225" s="1006"/>
      <c r="L225" s="654"/>
      <c r="M225" s="654"/>
      <c r="N225" s="654"/>
      <c r="O225" s="654"/>
      <c r="P225" s="654"/>
      <c r="Q225" s="654"/>
      <c r="R225" s="654"/>
      <c r="S225" s="663"/>
    </row>
    <row r="226" spans="1:19" x14ac:dyDescent="0.25">
      <c r="A226" s="664"/>
      <c r="B226" s="654" t="s">
        <v>1364</v>
      </c>
      <c r="C226" s="1022"/>
      <c r="D226" s="1022"/>
      <c r="E226" s="928"/>
      <c r="F226" s="660"/>
      <c r="G226" s="660"/>
      <c r="H226" s="1498"/>
      <c r="I226" s="1498"/>
      <c r="J226" s="1008"/>
      <c r="K226" s="1006"/>
      <c r="L226" s="654"/>
      <c r="M226" s="654"/>
      <c r="N226" s="654"/>
      <c r="O226" s="654"/>
      <c r="P226" s="654"/>
      <c r="Q226" s="654"/>
      <c r="R226" s="654"/>
      <c r="S226" s="663"/>
    </row>
    <row r="227" spans="1:19" x14ac:dyDescent="0.25">
      <c r="A227" s="664"/>
      <c r="B227" s="654" t="s">
        <v>1365</v>
      </c>
      <c r="C227" s="965"/>
      <c r="D227" s="1004"/>
      <c r="E227" s="928"/>
      <c r="F227" s="660"/>
      <c r="G227" s="660"/>
      <c r="H227" s="1498"/>
      <c r="I227" s="1498"/>
      <c r="J227" s="1008"/>
      <c r="K227" s="1006"/>
      <c r="L227" s="654"/>
      <c r="M227" s="654"/>
      <c r="N227" s="654"/>
      <c r="O227" s="654"/>
      <c r="P227" s="654"/>
      <c r="Q227" s="654"/>
      <c r="R227" s="654"/>
      <c r="S227" s="663"/>
    </row>
    <row r="228" spans="1:19" x14ac:dyDescent="0.25">
      <c r="A228" s="664"/>
      <c r="B228" s="654" t="s">
        <v>1366</v>
      </c>
      <c r="C228" s="965"/>
      <c r="D228" s="1004"/>
      <c r="E228" s="928"/>
      <c r="F228" s="660"/>
      <c r="G228" s="660"/>
      <c r="H228" s="1018"/>
      <c r="I228" s="1018"/>
      <c r="J228" s="1008"/>
      <c r="K228" s="1006"/>
      <c r="L228" s="654"/>
      <c r="M228" s="654"/>
      <c r="N228" s="654"/>
      <c r="O228" s="654"/>
      <c r="P228" s="654"/>
      <c r="Q228" s="654"/>
      <c r="R228" s="654"/>
      <c r="S228" s="663"/>
    </row>
    <row r="229" spans="1:19" x14ac:dyDescent="0.25">
      <c r="A229" s="664"/>
      <c r="B229" s="654" t="s">
        <v>1367</v>
      </c>
      <c r="C229" s="1014"/>
      <c r="D229" s="1022"/>
      <c r="E229" s="928"/>
      <c r="F229" s="895"/>
      <c r="G229" s="957"/>
      <c r="H229" s="956"/>
      <c r="I229" s="654"/>
      <c r="J229" s="654"/>
      <c r="K229" s="654"/>
      <c r="L229" s="654"/>
      <c r="M229" s="654"/>
      <c r="N229" s="457" t="s">
        <v>1013</v>
      </c>
      <c r="O229" s="654"/>
      <c r="P229" s="654"/>
      <c r="Q229" s="654"/>
      <c r="R229" s="654"/>
      <c r="S229" s="663"/>
    </row>
    <row r="230" spans="1:19" x14ac:dyDescent="0.25">
      <c r="A230" s="578"/>
      <c r="B230" s="574"/>
      <c r="C230" s="574"/>
      <c r="D230" s="574"/>
      <c r="E230" s="574"/>
      <c r="F230" s="574"/>
      <c r="G230" s="574"/>
      <c r="H230" s="574"/>
      <c r="I230" s="574"/>
      <c r="J230" s="574"/>
      <c r="K230" s="574"/>
      <c r="L230" s="574"/>
      <c r="M230" s="574"/>
      <c r="N230" s="574"/>
      <c r="O230" s="574"/>
      <c r="P230" s="574"/>
      <c r="Q230" s="574"/>
      <c r="R230" s="574"/>
      <c r="S230" s="577"/>
    </row>
  </sheetData>
  <sheetProtection formatCells="0" formatRows="0" insertRows="0" deleteRows="0" selectLockedCells="1"/>
  <mergeCells count="70">
    <mergeCell ref="A106:S108"/>
    <mergeCell ref="A75:D75"/>
    <mergeCell ref="A76:S94"/>
    <mergeCell ref="A96:S98"/>
    <mergeCell ref="A119:D119"/>
    <mergeCell ref="A105:D105"/>
    <mergeCell ref="A95:D95"/>
    <mergeCell ref="H110:I110"/>
    <mergeCell ref="H111:I111"/>
    <mergeCell ref="H112:I112"/>
    <mergeCell ref="H113:I113"/>
    <mergeCell ref="E117:S120"/>
    <mergeCell ref="A117:D117"/>
    <mergeCell ref="A118:D118"/>
    <mergeCell ref="A123:S132"/>
    <mergeCell ref="A133:D133"/>
    <mergeCell ref="A1:D1"/>
    <mergeCell ref="E1:S2"/>
    <mergeCell ref="A2:D2"/>
    <mergeCell ref="A17:D17"/>
    <mergeCell ref="A18:S36"/>
    <mergeCell ref="A5:S12"/>
    <mergeCell ref="A13:D13"/>
    <mergeCell ref="A14:S16"/>
    <mergeCell ref="A3:D3"/>
    <mergeCell ref="E3:S3"/>
    <mergeCell ref="A4:D4"/>
    <mergeCell ref="A61:D61"/>
    <mergeCell ref="E61:S61"/>
    <mergeCell ref="A62:D62"/>
    <mergeCell ref="F44:H44"/>
    <mergeCell ref="L44:M44"/>
    <mergeCell ref="A37:D37"/>
    <mergeCell ref="A59:D59"/>
    <mergeCell ref="E59:S60"/>
    <mergeCell ref="A60:D60"/>
    <mergeCell ref="A38:S40"/>
    <mergeCell ref="A46:D46"/>
    <mergeCell ref="O53:P53"/>
    <mergeCell ref="A63:S70"/>
    <mergeCell ref="A71:D71"/>
    <mergeCell ref="A72:S74"/>
    <mergeCell ref="A173:D173"/>
    <mergeCell ref="E173:S174"/>
    <mergeCell ref="A174:D174"/>
    <mergeCell ref="A161:D161"/>
    <mergeCell ref="A137:D137"/>
    <mergeCell ref="A138:S149"/>
    <mergeCell ref="A150:D150"/>
    <mergeCell ref="A134:S136"/>
    <mergeCell ref="A120:D120"/>
    <mergeCell ref="A151:S153"/>
    <mergeCell ref="A121:D121"/>
    <mergeCell ref="E121:S121"/>
    <mergeCell ref="A122:D122"/>
    <mergeCell ref="A175:D175"/>
    <mergeCell ref="E175:S175"/>
    <mergeCell ref="A176:D176"/>
    <mergeCell ref="A177:S184"/>
    <mergeCell ref="A185:D185"/>
    <mergeCell ref="A186:S188"/>
    <mergeCell ref="A189:D189"/>
    <mergeCell ref="H224:I224"/>
    <mergeCell ref="H225:I225"/>
    <mergeCell ref="H226:I226"/>
    <mergeCell ref="H227:I227"/>
    <mergeCell ref="A190:S208"/>
    <mergeCell ref="A209:D209"/>
    <mergeCell ref="A210:S212"/>
    <mergeCell ref="A219:D219"/>
  </mergeCells>
  <pageMargins left="0.7" right="0.7" top="0.75" bottom="0.75" header="0.3" footer="0.3"/>
  <pageSetup paperSize="9" orientation="portrait" r:id="rId1"/>
  <rowBreaks count="1" manualBreakCount="1">
    <brk id="172" max="1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3">
    <tabColor theme="9" tint="-0.249977111117893"/>
  </sheetPr>
  <dimension ref="A1:U521"/>
  <sheetViews>
    <sheetView showGridLines="0" topLeftCell="A61" zoomScaleNormal="100" zoomScalePageLayoutView="80" workbookViewId="0">
      <selection activeCell="Z41" sqref="Z41"/>
    </sheetView>
  </sheetViews>
  <sheetFormatPr baseColWidth="10" defaultColWidth="11.44140625" defaultRowHeight="13.2" x14ac:dyDescent="0.25"/>
  <cols>
    <col min="1" max="2" width="3.77734375" style="567" customWidth="1"/>
    <col min="3" max="10" width="4.77734375" style="567" customWidth="1"/>
    <col min="11" max="11" width="5" style="567" customWidth="1"/>
    <col min="12" max="19" width="4.77734375" style="567" customWidth="1"/>
    <col min="20" max="16384" width="11.44140625" style="656"/>
  </cols>
  <sheetData>
    <row r="1" spans="1:21" ht="14.25" customHeight="1" x14ac:dyDescent="0.25">
      <c r="A1" s="1452" t="s">
        <v>51</v>
      </c>
      <c r="B1" s="1453"/>
      <c r="C1" s="1453"/>
      <c r="D1" s="1454"/>
      <c r="E1" s="1455" t="s">
        <v>929</v>
      </c>
      <c r="F1" s="1456"/>
      <c r="G1" s="1456"/>
      <c r="H1" s="1456"/>
      <c r="I1" s="1456"/>
      <c r="J1" s="1456"/>
      <c r="K1" s="1456"/>
      <c r="L1" s="1456"/>
      <c r="M1" s="1456"/>
      <c r="N1" s="1456"/>
      <c r="O1" s="1456"/>
      <c r="P1" s="1456"/>
      <c r="Q1" s="1456"/>
      <c r="R1" s="1456"/>
      <c r="S1" s="1457"/>
    </row>
    <row r="2" spans="1:21" ht="14.25" customHeight="1" x14ac:dyDescent="0.25">
      <c r="A2" s="1461" t="s">
        <v>1022</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t="s">
        <v>362</v>
      </c>
      <c r="F3" s="1468"/>
      <c r="G3" s="1468"/>
      <c r="H3" s="1468"/>
      <c r="I3" s="1468"/>
      <c r="J3" s="1468"/>
      <c r="K3" s="1468"/>
      <c r="L3" s="1468"/>
      <c r="M3" s="1468"/>
      <c r="N3" s="1468"/>
      <c r="O3" s="1468"/>
      <c r="P3" s="1468"/>
      <c r="Q3" s="1468"/>
      <c r="R3" s="1468"/>
      <c r="S3" s="1469"/>
    </row>
    <row r="4" spans="1:21" x14ac:dyDescent="0.25">
      <c r="A4" s="1437" t="s">
        <v>53</v>
      </c>
      <c r="B4" s="1438"/>
      <c r="C4" s="1438"/>
      <c r="D4" s="1438"/>
      <c r="E4" s="667"/>
      <c r="F4" s="660"/>
      <c r="G4" s="660"/>
      <c r="H4" s="660"/>
      <c r="I4" s="660"/>
      <c r="J4" s="660"/>
      <c r="K4" s="660"/>
      <c r="L4" s="660"/>
      <c r="M4" s="660"/>
      <c r="N4" s="660"/>
      <c r="O4" s="660"/>
      <c r="P4" s="660"/>
      <c r="Q4" s="660"/>
      <c r="R4" s="660"/>
      <c r="S4" s="661"/>
    </row>
    <row r="5" spans="1:21" x14ac:dyDescent="0.25">
      <c r="A5" s="1470" t="s">
        <v>1023</v>
      </c>
      <c r="B5" s="1471"/>
      <c r="C5" s="1471"/>
      <c r="D5" s="1471"/>
      <c r="E5" s="1471"/>
      <c r="F5" s="1471"/>
      <c r="G5" s="1471"/>
      <c r="H5" s="1471"/>
      <c r="I5" s="1471"/>
      <c r="J5" s="1471"/>
      <c r="K5" s="1471"/>
      <c r="L5" s="1471"/>
      <c r="M5" s="1471"/>
      <c r="N5" s="1471"/>
      <c r="O5" s="1471"/>
      <c r="P5" s="1471"/>
      <c r="Q5" s="1471"/>
      <c r="R5" s="1471"/>
      <c r="S5" s="1472"/>
    </row>
    <row r="6" spans="1:21" x14ac:dyDescent="0.25">
      <c r="A6" s="1473"/>
      <c r="B6" s="1471"/>
      <c r="C6" s="1471"/>
      <c r="D6" s="1471"/>
      <c r="E6" s="1471"/>
      <c r="F6" s="1471"/>
      <c r="G6" s="1471"/>
      <c r="H6" s="1471"/>
      <c r="I6" s="1471"/>
      <c r="J6" s="1471"/>
      <c r="K6" s="1471"/>
      <c r="L6" s="1471"/>
      <c r="M6" s="1471"/>
      <c r="N6" s="1471"/>
      <c r="O6" s="1471"/>
      <c r="P6" s="1471"/>
      <c r="Q6" s="1471"/>
      <c r="R6" s="1471"/>
      <c r="S6" s="1472"/>
    </row>
    <row r="7" spans="1:21" x14ac:dyDescent="0.25">
      <c r="A7" s="1473"/>
      <c r="B7" s="1471"/>
      <c r="C7" s="1471"/>
      <c r="D7" s="1471"/>
      <c r="E7" s="1471"/>
      <c r="F7" s="1471"/>
      <c r="G7" s="1471"/>
      <c r="H7" s="1471"/>
      <c r="I7" s="1471"/>
      <c r="J7" s="1471"/>
      <c r="K7" s="1471"/>
      <c r="L7" s="1471"/>
      <c r="M7" s="1471"/>
      <c r="N7" s="1471"/>
      <c r="O7" s="1471"/>
      <c r="P7" s="1471"/>
      <c r="Q7" s="1471"/>
      <c r="R7" s="1471"/>
      <c r="S7" s="1472"/>
      <c r="U7" s="671"/>
    </row>
    <row r="8" spans="1:21" x14ac:dyDescent="0.25">
      <c r="A8" s="1473"/>
      <c r="B8" s="1471"/>
      <c r="C8" s="1471"/>
      <c r="D8" s="1471"/>
      <c r="E8" s="1471"/>
      <c r="F8" s="1471"/>
      <c r="G8" s="1471"/>
      <c r="H8" s="1471"/>
      <c r="I8" s="1471"/>
      <c r="J8" s="1471"/>
      <c r="K8" s="1471"/>
      <c r="L8" s="1471"/>
      <c r="M8" s="1471"/>
      <c r="N8" s="1471"/>
      <c r="O8" s="1471"/>
      <c r="P8" s="1471"/>
      <c r="Q8" s="1471"/>
      <c r="R8" s="1471"/>
      <c r="S8" s="1472"/>
      <c r="U8" s="671"/>
    </row>
    <row r="9" spans="1:21" x14ac:dyDescent="0.25">
      <c r="A9" s="1473"/>
      <c r="B9" s="1471"/>
      <c r="C9" s="1471"/>
      <c r="D9" s="1471"/>
      <c r="E9" s="1471"/>
      <c r="F9" s="1471"/>
      <c r="G9" s="1471"/>
      <c r="H9" s="1471"/>
      <c r="I9" s="1471"/>
      <c r="J9" s="1471"/>
      <c r="K9" s="1471"/>
      <c r="L9" s="1471"/>
      <c r="M9" s="1471"/>
      <c r="N9" s="1471"/>
      <c r="O9" s="1471"/>
      <c r="P9" s="1471"/>
      <c r="Q9" s="1471"/>
      <c r="R9" s="1471"/>
      <c r="S9" s="1472"/>
    </row>
    <row r="10" spans="1:21" x14ac:dyDescent="0.25">
      <c r="A10" s="1473"/>
      <c r="B10" s="1471"/>
      <c r="C10" s="1471"/>
      <c r="D10" s="1471"/>
      <c r="E10" s="1471"/>
      <c r="F10" s="1471"/>
      <c r="G10" s="1471"/>
      <c r="H10" s="1471"/>
      <c r="I10" s="1471"/>
      <c r="J10" s="1471"/>
      <c r="K10" s="1471"/>
      <c r="L10" s="1471"/>
      <c r="M10" s="1471"/>
      <c r="N10" s="1471"/>
      <c r="O10" s="1471"/>
      <c r="P10" s="1471"/>
      <c r="Q10" s="1471"/>
      <c r="R10" s="1471"/>
      <c r="S10" s="1472"/>
    </row>
    <row r="11" spans="1:21" x14ac:dyDescent="0.25">
      <c r="A11" s="1473"/>
      <c r="B11" s="1471"/>
      <c r="C11" s="1471"/>
      <c r="D11" s="1471"/>
      <c r="E11" s="1471"/>
      <c r="F11" s="1471"/>
      <c r="G11" s="1471"/>
      <c r="H11" s="1471"/>
      <c r="I11" s="1471"/>
      <c r="J11" s="1471"/>
      <c r="K11" s="1471"/>
      <c r="L11" s="1471"/>
      <c r="M11" s="1471"/>
      <c r="N11" s="1471"/>
      <c r="O11" s="1471"/>
      <c r="P11" s="1471"/>
      <c r="Q11" s="1471"/>
      <c r="R11" s="1471"/>
      <c r="S11" s="1472"/>
    </row>
    <row r="12" spans="1:21" x14ac:dyDescent="0.25">
      <c r="A12" s="1474"/>
      <c r="B12" s="1475"/>
      <c r="C12" s="1475"/>
      <c r="D12" s="1475"/>
      <c r="E12" s="1475"/>
      <c r="F12" s="1475"/>
      <c r="G12" s="1475"/>
      <c r="H12" s="1475"/>
      <c r="I12" s="1475"/>
      <c r="J12" s="1475"/>
      <c r="K12" s="1475"/>
      <c r="L12" s="1475"/>
      <c r="M12" s="1475"/>
      <c r="N12" s="1475"/>
      <c r="O12" s="1475"/>
      <c r="P12" s="1475"/>
      <c r="Q12" s="1475"/>
      <c r="R12" s="1475"/>
      <c r="S12" s="1476"/>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77" t="s">
        <v>1024</v>
      </c>
      <c r="B14" s="1478"/>
      <c r="C14" s="1478"/>
      <c r="D14" s="1478"/>
      <c r="E14" s="1478"/>
      <c r="F14" s="1478"/>
      <c r="G14" s="1478"/>
      <c r="H14" s="1478"/>
      <c r="I14" s="1478"/>
      <c r="J14" s="1478"/>
      <c r="K14" s="1478"/>
      <c r="L14" s="1478"/>
      <c r="M14" s="1478"/>
      <c r="N14" s="1478"/>
      <c r="O14" s="1478"/>
      <c r="P14" s="1478"/>
      <c r="Q14" s="1478"/>
      <c r="R14" s="1478"/>
      <c r="S14" s="1479"/>
    </row>
    <row r="15" spans="1:21" x14ac:dyDescent="0.25">
      <c r="A15" s="1477"/>
      <c r="B15" s="1478"/>
      <c r="C15" s="1478"/>
      <c r="D15" s="1478"/>
      <c r="E15" s="1478"/>
      <c r="F15" s="1478"/>
      <c r="G15" s="1478"/>
      <c r="H15" s="1478"/>
      <c r="I15" s="1478"/>
      <c r="J15" s="1478"/>
      <c r="K15" s="1478"/>
      <c r="L15" s="1478"/>
      <c r="M15" s="1478"/>
      <c r="N15" s="1478"/>
      <c r="O15" s="1478"/>
      <c r="P15" s="1478"/>
      <c r="Q15" s="1478"/>
      <c r="R15" s="1478"/>
      <c r="S15" s="1479"/>
    </row>
    <row r="16" spans="1:21" x14ac:dyDescent="0.25">
      <c r="A16" s="1480"/>
      <c r="B16" s="1481"/>
      <c r="C16" s="1481"/>
      <c r="D16" s="1481"/>
      <c r="E16" s="1481"/>
      <c r="F16" s="1481"/>
      <c r="G16" s="1481"/>
      <c r="H16" s="1481"/>
      <c r="I16" s="1481"/>
      <c r="J16" s="1481"/>
      <c r="K16" s="1481"/>
      <c r="L16" s="1481"/>
      <c r="M16" s="1481"/>
      <c r="N16" s="1481"/>
      <c r="O16" s="1481"/>
      <c r="P16" s="1481"/>
      <c r="Q16" s="1481"/>
      <c r="R16" s="1481"/>
      <c r="S16" s="1482"/>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77" t="s">
        <v>1025</v>
      </c>
      <c r="B18" s="1478"/>
      <c r="C18" s="1478"/>
      <c r="D18" s="1478"/>
      <c r="E18" s="1478"/>
      <c r="F18" s="1478"/>
      <c r="G18" s="1478"/>
      <c r="H18" s="1478"/>
      <c r="I18" s="1478"/>
      <c r="J18" s="1478"/>
      <c r="K18" s="1478"/>
      <c r="L18" s="1478"/>
      <c r="M18" s="1478"/>
      <c r="N18" s="1478"/>
      <c r="O18" s="1478"/>
      <c r="P18" s="1478"/>
      <c r="Q18" s="1478"/>
      <c r="R18" s="1478"/>
      <c r="S18" s="1479"/>
    </row>
    <row r="19" spans="1:19" x14ac:dyDescent="0.25">
      <c r="A19" s="1477"/>
      <c r="B19" s="1478"/>
      <c r="C19" s="1478"/>
      <c r="D19" s="1478"/>
      <c r="E19" s="1478"/>
      <c r="F19" s="1478"/>
      <c r="G19" s="1478"/>
      <c r="H19" s="1478"/>
      <c r="I19" s="1478"/>
      <c r="J19" s="1478"/>
      <c r="K19" s="1478"/>
      <c r="L19" s="1478"/>
      <c r="M19" s="1478"/>
      <c r="N19" s="1478"/>
      <c r="O19" s="1478"/>
      <c r="P19" s="1478"/>
      <c r="Q19" s="1478"/>
      <c r="R19" s="1478"/>
      <c r="S19" s="1479"/>
    </row>
    <row r="20" spans="1:19" x14ac:dyDescent="0.25">
      <c r="A20" s="1477"/>
      <c r="B20" s="1478"/>
      <c r="C20" s="1478"/>
      <c r="D20" s="1478"/>
      <c r="E20" s="1478"/>
      <c r="F20" s="1478"/>
      <c r="G20" s="1478"/>
      <c r="H20" s="1478"/>
      <c r="I20" s="1478"/>
      <c r="J20" s="1478"/>
      <c r="K20" s="1478"/>
      <c r="L20" s="1478"/>
      <c r="M20" s="1478"/>
      <c r="N20" s="1478"/>
      <c r="O20" s="1478"/>
      <c r="P20" s="1478"/>
      <c r="Q20" s="1478"/>
      <c r="R20" s="1478"/>
      <c r="S20" s="1479"/>
    </row>
    <row r="21" spans="1:19" x14ac:dyDescent="0.25">
      <c r="A21" s="1477"/>
      <c r="B21" s="1478"/>
      <c r="C21" s="1478"/>
      <c r="D21" s="1478"/>
      <c r="E21" s="1478"/>
      <c r="F21" s="1478"/>
      <c r="G21" s="1478"/>
      <c r="H21" s="1478"/>
      <c r="I21" s="1478"/>
      <c r="J21" s="1478"/>
      <c r="K21" s="1478"/>
      <c r="L21" s="1478"/>
      <c r="M21" s="1478"/>
      <c r="N21" s="1478"/>
      <c r="O21" s="1478"/>
      <c r="P21" s="1478"/>
      <c r="Q21" s="1478"/>
      <c r="R21" s="1478"/>
      <c r="S21" s="1479"/>
    </row>
    <row r="22" spans="1:19" x14ac:dyDescent="0.25">
      <c r="A22" s="1477"/>
      <c r="B22" s="1478"/>
      <c r="C22" s="1478"/>
      <c r="D22" s="1478"/>
      <c r="E22" s="1478"/>
      <c r="F22" s="1478"/>
      <c r="G22" s="1478"/>
      <c r="H22" s="1478"/>
      <c r="I22" s="1478"/>
      <c r="J22" s="1478"/>
      <c r="K22" s="1478"/>
      <c r="L22" s="1478"/>
      <c r="M22" s="1478"/>
      <c r="N22" s="1478"/>
      <c r="O22" s="1478"/>
      <c r="P22" s="1478"/>
      <c r="Q22" s="1478"/>
      <c r="R22" s="1478"/>
      <c r="S22" s="1479"/>
    </row>
    <row r="23" spans="1:19" x14ac:dyDescent="0.25">
      <c r="A23" s="1477"/>
      <c r="B23" s="1478"/>
      <c r="C23" s="1478"/>
      <c r="D23" s="1478"/>
      <c r="E23" s="1478"/>
      <c r="F23" s="1478"/>
      <c r="G23" s="1478"/>
      <c r="H23" s="1478"/>
      <c r="I23" s="1478"/>
      <c r="J23" s="1478"/>
      <c r="K23" s="1478"/>
      <c r="L23" s="1478"/>
      <c r="M23" s="1478"/>
      <c r="N23" s="1478"/>
      <c r="O23" s="1478"/>
      <c r="P23" s="1478"/>
      <c r="Q23" s="1478"/>
      <c r="R23" s="1478"/>
      <c r="S23" s="1479"/>
    </row>
    <row r="24" spans="1:19" x14ac:dyDescent="0.25">
      <c r="A24" s="1477"/>
      <c r="B24" s="1478"/>
      <c r="C24" s="1478"/>
      <c r="D24" s="1478"/>
      <c r="E24" s="1478"/>
      <c r="F24" s="1478"/>
      <c r="G24" s="1478"/>
      <c r="H24" s="1478"/>
      <c r="I24" s="1478"/>
      <c r="J24" s="1478"/>
      <c r="K24" s="1478"/>
      <c r="L24" s="1478"/>
      <c r="M24" s="1478"/>
      <c r="N24" s="1478"/>
      <c r="O24" s="1478"/>
      <c r="P24" s="1478"/>
      <c r="Q24" s="1478"/>
      <c r="R24" s="1478"/>
      <c r="S24" s="1479"/>
    </row>
    <row r="25" spans="1:19" x14ac:dyDescent="0.25">
      <c r="A25" s="1477"/>
      <c r="B25" s="1478"/>
      <c r="C25" s="1478"/>
      <c r="D25" s="1478"/>
      <c r="E25" s="1478"/>
      <c r="F25" s="1478"/>
      <c r="G25" s="1478"/>
      <c r="H25" s="1478"/>
      <c r="I25" s="1478"/>
      <c r="J25" s="1478"/>
      <c r="K25" s="1478"/>
      <c r="L25" s="1478"/>
      <c r="M25" s="1478"/>
      <c r="N25" s="1478"/>
      <c r="O25" s="1478"/>
      <c r="P25" s="1478"/>
      <c r="Q25" s="1478"/>
      <c r="R25" s="1478"/>
      <c r="S25" s="1479"/>
    </row>
    <row r="26" spans="1:19" x14ac:dyDescent="0.25">
      <c r="A26" s="1477"/>
      <c r="B26" s="1478"/>
      <c r="C26" s="1478"/>
      <c r="D26" s="1478"/>
      <c r="E26" s="1478"/>
      <c r="F26" s="1478"/>
      <c r="G26" s="1478"/>
      <c r="H26" s="1478"/>
      <c r="I26" s="1478"/>
      <c r="J26" s="1478"/>
      <c r="K26" s="1478"/>
      <c r="L26" s="1478"/>
      <c r="M26" s="1478"/>
      <c r="N26" s="1478"/>
      <c r="O26" s="1478"/>
      <c r="P26" s="1478"/>
      <c r="Q26" s="1478"/>
      <c r="R26" s="1478"/>
      <c r="S26" s="1479"/>
    </row>
    <row r="27" spans="1:19" x14ac:dyDescent="0.25">
      <c r="A27" s="1477"/>
      <c r="B27" s="1478"/>
      <c r="C27" s="1478"/>
      <c r="D27" s="1478"/>
      <c r="E27" s="1478"/>
      <c r="F27" s="1478"/>
      <c r="G27" s="1478"/>
      <c r="H27" s="1478"/>
      <c r="I27" s="1478"/>
      <c r="J27" s="1478"/>
      <c r="K27" s="1478"/>
      <c r="L27" s="1478"/>
      <c r="M27" s="1478"/>
      <c r="N27" s="1478"/>
      <c r="O27" s="1478"/>
      <c r="P27" s="1478"/>
      <c r="Q27" s="1478"/>
      <c r="R27" s="1478"/>
      <c r="S27" s="1479"/>
    </row>
    <row r="28" spans="1:19" x14ac:dyDescent="0.25">
      <c r="A28" s="1477"/>
      <c r="B28" s="1478"/>
      <c r="C28" s="1478"/>
      <c r="D28" s="1478"/>
      <c r="E28" s="1478"/>
      <c r="F28" s="1478"/>
      <c r="G28" s="1478"/>
      <c r="H28" s="1478"/>
      <c r="I28" s="1478"/>
      <c r="J28" s="1478"/>
      <c r="K28" s="1478"/>
      <c r="L28" s="1478"/>
      <c r="M28" s="1478"/>
      <c r="N28" s="1478"/>
      <c r="O28" s="1478"/>
      <c r="P28" s="1478"/>
      <c r="Q28" s="1478"/>
      <c r="R28" s="1478"/>
      <c r="S28" s="1479"/>
    </row>
    <row r="29" spans="1:19" x14ac:dyDescent="0.25">
      <c r="A29" s="1477"/>
      <c r="B29" s="1478"/>
      <c r="C29" s="1478"/>
      <c r="D29" s="1478"/>
      <c r="E29" s="1478"/>
      <c r="F29" s="1478"/>
      <c r="G29" s="1478"/>
      <c r="H29" s="1478"/>
      <c r="I29" s="1478"/>
      <c r="J29" s="1478"/>
      <c r="K29" s="1478"/>
      <c r="L29" s="1478"/>
      <c r="M29" s="1478"/>
      <c r="N29" s="1478"/>
      <c r="O29" s="1478"/>
      <c r="P29" s="1478"/>
      <c r="Q29" s="1478"/>
      <c r="R29" s="1478"/>
      <c r="S29" s="1479"/>
    </row>
    <row r="30" spans="1:19" x14ac:dyDescent="0.25">
      <c r="A30" s="1477"/>
      <c r="B30" s="1478"/>
      <c r="C30" s="1478"/>
      <c r="D30" s="1478"/>
      <c r="E30" s="1478"/>
      <c r="F30" s="1478"/>
      <c r="G30" s="1478"/>
      <c r="H30" s="1478"/>
      <c r="I30" s="1478"/>
      <c r="J30" s="1478"/>
      <c r="K30" s="1478"/>
      <c r="L30" s="1478"/>
      <c r="M30" s="1478"/>
      <c r="N30" s="1478"/>
      <c r="O30" s="1478"/>
      <c r="P30" s="1478"/>
      <c r="Q30" s="1478"/>
      <c r="R30" s="1478"/>
      <c r="S30" s="1479"/>
    </row>
    <row r="31" spans="1:19" x14ac:dyDescent="0.25">
      <c r="A31" s="1477"/>
      <c r="B31" s="1478"/>
      <c r="C31" s="1478"/>
      <c r="D31" s="1478"/>
      <c r="E31" s="1478"/>
      <c r="F31" s="1478"/>
      <c r="G31" s="1478"/>
      <c r="H31" s="1478"/>
      <c r="I31" s="1478"/>
      <c r="J31" s="1478"/>
      <c r="K31" s="1478"/>
      <c r="L31" s="1478"/>
      <c r="M31" s="1478"/>
      <c r="N31" s="1478"/>
      <c r="O31" s="1478"/>
      <c r="P31" s="1478"/>
      <c r="Q31" s="1478"/>
      <c r="R31" s="1478"/>
      <c r="S31" s="1479"/>
    </row>
    <row r="32" spans="1:19" x14ac:dyDescent="0.25">
      <c r="A32" s="1477"/>
      <c r="B32" s="1478"/>
      <c r="C32" s="1478"/>
      <c r="D32" s="1478"/>
      <c r="E32" s="1478"/>
      <c r="F32" s="1478"/>
      <c r="G32" s="1478"/>
      <c r="H32" s="1478"/>
      <c r="I32" s="1478"/>
      <c r="J32" s="1478"/>
      <c r="K32" s="1478"/>
      <c r="L32" s="1478"/>
      <c r="M32" s="1478"/>
      <c r="N32" s="1478"/>
      <c r="O32" s="1478"/>
      <c r="P32" s="1478"/>
      <c r="Q32" s="1478"/>
      <c r="R32" s="1478"/>
      <c r="S32" s="1479"/>
    </row>
    <row r="33" spans="1:19" x14ac:dyDescent="0.25">
      <c r="A33" s="1477"/>
      <c r="B33" s="1478"/>
      <c r="C33" s="1478"/>
      <c r="D33" s="1478"/>
      <c r="E33" s="1478"/>
      <c r="F33" s="1478"/>
      <c r="G33" s="1478"/>
      <c r="H33" s="1478"/>
      <c r="I33" s="1478"/>
      <c r="J33" s="1478"/>
      <c r="K33" s="1478"/>
      <c r="L33" s="1478"/>
      <c r="M33" s="1478"/>
      <c r="N33" s="1478"/>
      <c r="O33" s="1478"/>
      <c r="P33" s="1478"/>
      <c r="Q33" s="1478"/>
      <c r="R33" s="1478"/>
      <c r="S33" s="1479"/>
    </row>
    <row r="34" spans="1:19" x14ac:dyDescent="0.25">
      <c r="A34" s="1477"/>
      <c r="B34" s="1478"/>
      <c r="C34" s="1478"/>
      <c r="D34" s="1478"/>
      <c r="E34" s="1478"/>
      <c r="F34" s="1478"/>
      <c r="G34" s="1478"/>
      <c r="H34" s="1478"/>
      <c r="I34" s="1478"/>
      <c r="J34" s="1478"/>
      <c r="K34" s="1478"/>
      <c r="L34" s="1478"/>
      <c r="M34" s="1478"/>
      <c r="N34" s="1478"/>
      <c r="O34" s="1478"/>
      <c r="P34" s="1478"/>
      <c r="Q34" s="1478"/>
      <c r="R34" s="1478"/>
      <c r="S34" s="1479"/>
    </row>
    <row r="35" spans="1:19" x14ac:dyDescent="0.25">
      <c r="A35" s="1477"/>
      <c r="B35" s="1478"/>
      <c r="C35" s="1478"/>
      <c r="D35" s="1478"/>
      <c r="E35" s="1478"/>
      <c r="F35" s="1478"/>
      <c r="G35" s="1478"/>
      <c r="H35" s="1478"/>
      <c r="I35" s="1478"/>
      <c r="J35" s="1478"/>
      <c r="K35" s="1478"/>
      <c r="L35" s="1478"/>
      <c r="M35" s="1478"/>
      <c r="N35" s="1478"/>
      <c r="O35" s="1478"/>
      <c r="P35" s="1478"/>
      <c r="Q35" s="1478"/>
      <c r="R35" s="1478"/>
      <c r="S35" s="1479"/>
    </row>
    <row r="36" spans="1:19" x14ac:dyDescent="0.25">
      <c r="A36" s="1480"/>
      <c r="B36" s="1481"/>
      <c r="C36" s="1481"/>
      <c r="D36" s="1481"/>
      <c r="E36" s="1481"/>
      <c r="F36" s="1481"/>
      <c r="G36" s="1481"/>
      <c r="H36" s="1481"/>
      <c r="I36" s="1481"/>
      <c r="J36" s="1481"/>
      <c r="K36" s="1481"/>
      <c r="L36" s="1481"/>
      <c r="M36" s="1481"/>
      <c r="N36" s="1481"/>
      <c r="O36" s="1481"/>
      <c r="P36" s="1481"/>
      <c r="Q36" s="1481"/>
      <c r="R36" s="1481"/>
      <c r="S36" s="1482"/>
    </row>
    <row r="37" spans="1:19" x14ac:dyDescent="0.25">
      <c r="A37" s="1437" t="s">
        <v>60</v>
      </c>
      <c r="B37" s="1438"/>
      <c r="C37" s="1438"/>
      <c r="D37" s="1438"/>
      <c r="E37" s="665"/>
      <c r="F37" s="665"/>
      <c r="G37" s="665"/>
      <c r="H37" s="665"/>
      <c r="I37" s="665"/>
      <c r="J37" s="665"/>
      <c r="K37" s="666"/>
      <c r="L37" s="665"/>
      <c r="M37" s="665"/>
      <c r="N37" s="665"/>
      <c r="O37" s="665"/>
      <c r="P37" s="665"/>
      <c r="Q37" s="665"/>
      <c r="R37" s="665"/>
      <c r="S37" s="669"/>
    </row>
    <row r="38" spans="1:19" x14ac:dyDescent="0.25">
      <c r="A38" s="1477" t="s">
        <v>1026</v>
      </c>
      <c r="B38" s="1478"/>
      <c r="C38" s="1478"/>
      <c r="D38" s="1478"/>
      <c r="E38" s="1478"/>
      <c r="F38" s="1478"/>
      <c r="G38" s="1478"/>
      <c r="H38" s="1478"/>
      <c r="I38" s="1478"/>
      <c r="J38" s="1478"/>
      <c r="K38" s="1478"/>
      <c r="L38" s="1478"/>
      <c r="M38" s="1478"/>
      <c r="N38" s="1478"/>
      <c r="O38" s="1478"/>
      <c r="P38" s="1478"/>
      <c r="Q38" s="1478"/>
      <c r="R38" s="1478"/>
      <c r="S38" s="1479"/>
    </row>
    <row r="39" spans="1:19" x14ac:dyDescent="0.25">
      <c r="A39" s="1477"/>
      <c r="B39" s="1478"/>
      <c r="C39" s="1478"/>
      <c r="D39" s="1478"/>
      <c r="E39" s="1478"/>
      <c r="F39" s="1478"/>
      <c r="G39" s="1478"/>
      <c r="H39" s="1478"/>
      <c r="I39" s="1478"/>
      <c r="J39" s="1478"/>
      <c r="K39" s="1478"/>
      <c r="L39" s="1478"/>
      <c r="M39" s="1478"/>
      <c r="N39" s="1478"/>
      <c r="O39" s="1478"/>
      <c r="P39" s="1478"/>
      <c r="Q39" s="1478"/>
      <c r="R39" s="1478"/>
      <c r="S39" s="1479"/>
    </row>
    <row r="40" spans="1:19" x14ac:dyDescent="0.25">
      <c r="A40" s="1477"/>
      <c r="B40" s="1478"/>
      <c r="C40" s="1478"/>
      <c r="D40" s="1478"/>
      <c r="E40" s="1478"/>
      <c r="F40" s="1478"/>
      <c r="G40" s="1478"/>
      <c r="H40" s="1478"/>
      <c r="I40" s="1478"/>
      <c r="J40" s="1478"/>
      <c r="K40" s="1478"/>
      <c r="L40" s="1478"/>
      <c r="M40" s="1478"/>
      <c r="N40" s="1478"/>
      <c r="O40" s="1478"/>
      <c r="P40" s="1478"/>
      <c r="Q40" s="1478"/>
      <c r="R40" s="1478"/>
      <c r="S40" s="1479"/>
    </row>
    <row r="41" spans="1:19" x14ac:dyDescent="0.25">
      <c r="A41" s="664"/>
      <c r="B41" s="654"/>
      <c r="C41" s="654"/>
      <c r="D41" s="654"/>
      <c r="E41" s="654"/>
      <c r="F41" s="654"/>
      <c r="G41" s="654"/>
      <c r="H41" s="654"/>
      <c r="I41" s="654"/>
      <c r="J41" s="654"/>
      <c r="K41" s="670"/>
      <c r="L41" s="654"/>
      <c r="M41" s="654"/>
      <c r="N41" s="654"/>
      <c r="O41" s="654"/>
      <c r="P41" s="654"/>
      <c r="Q41" s="654"/>
      <c r="R41" s="654"/>
      <c r="S41" s="663"/>
    </row>
    <row r="42" spans="1:19" x14ac:dyDescent="0.25">
      <c r="A42" s="664"/>
      <c r="B42" s="654"/>
      <c r="C42" s="654"/>
      <c r="D42" s="654"/>
      <c r="E42" s="654"/>
      <c r="F42" s="654"/>
      <c r="G42" s="654"/>
      <c r="H42" s="654"/>
      <c r="I42" s="654"/>
      <c r="J42" s="654"/>
      <c r="K42" s="654"/>
      <c r="L42" s="654"/>
      <c r="M42" s="654"/>
      <c r="N42" s="654"/>
      <c r="O42" s="654"/>
      <c r="P42" s="654"/>
      <c r="Q42" s="654"/>
      <c r="R42" s="654"/>
      <c r="S42" s="663"/>
    </row>
    <row r="43" spans="1:19" x14ac:dyDescent="0.25">
      <c r="A43" s="664"/>
      <c r="B43" s="654"/>
      <c r="C43" s="654"/>
      <c r="D43" s="654"/>
      <c r="E43" s="654"/>
      <c r="F43" s="654"/>
      <c r="G43" s="654"/>
      <c r="H43" s="654"/>
      <c r="I43" s="654"/>
      <c r="J43" s="654"/>
      <c r="K43" s="654"/>
      <c r="L43" s="654"/>
      <c r="M43" s="654"/>
      <c r="N43" s="654"/>
      <c r="O43" s="654"/>
      <c r="P43" s="654"/>
      <c r="Q43" s="654"/>
      <c r="R43" s="654"/>
      <c r="S43" s="663"/>
    </row>
    <row r="44" spans="1:19" x14ac:dyDescent="0.25">
      <c r="A44" s="664"/>
      <c r="B44" s="654"/>
      <c r="C44" s="654"/>
      <c r="D44" s="654"/>
      <c r="E44" s="654"/>
      <c r="F44" s="654"/>
      <c r="G44" s="654"/>
      <c r="H44" s="654"/>
      <c r="I44" s="654"/>
      <c r="J44" s="654"/>
      <c r="K44" s="654"/>
      <c r="L44" s="654"/>
      <c r="M44" s="654"/>
      <c r="N44" s="654"/>
      <c r="O44" s="654"/>
      <c r="P44" s="654"/>
      <c r="Q44" s="654"/>
      <c r="R44" s="654"/>
      <c r="S44" s="663"/>
    </row>
    <row r="45" spans="1:19" x14ac:dyDescent="0.25">
      <c r="A45" s="664"/>
      <c r="B45" s="654"/>
      <c r="C45" s="654"/>
      <c r="D45" s="654"/>
      <c r="E45" s="654"/>
      <c r="F45" s="654"/>
      <c r="G45" s="654"/>
      <c r="H45" s="654"/>
      <c r="I45" s="654"/>
      <c r="J45" s="654"/>
      <c r="K45" s="654"/>
      <c r="L45" s="654"/>
      <c r="M45" s="654"/>
      <c r="N45" s="654"/>
      <c r="O45" s="654"/>
      <c r="P45" s="654"/>
      <c r="Q45" s="654"/>
      <c r="R45" s="654"/>
      <c r="S45" s="663"/>
    </row>
    <row r="46" spans="1:19" x14ac:dyDescent="0.25">
      <c r="A46" s="664"/>
      <c r="B46" s="654"/>
      <c r="C46" s="654"/>
      <c r="D46" s="654"/>
      <c r="E46" s="654"/>
      <c r="F46" s="654"/>
      <c r="G46" s="654"/>
      <c r="H46" s="654"/>
      <c r="I46" s="654"/>
      <c r="J46" s="654"/>
      <c r="K46" s="654"/>
      <c r="L46" s="654"/>
      <c r="M46" s="654"/>
      <c r="N46" s="654"/>
      <c r="O46" s="654"/>
      <c r="P46" s="654"/>
      <c r="Q46" s="654"/>
      <c r="R46" s="654"/>
      <c r="S46" s="663"/>
    </row>
    <row r="47" spans="1:19" x14ac:dyDescent="0.25">
      <c r="A47" s="578"/>
      <c r="B47" s="574"/>
      <c r="C47" s="574"/>
      <c r="D47" s="574"/>
      <c r="E47" s="574"/>
      <c r="F47" s="574"/>
      <c r="G47" s="574"/>
      <c r="H47" s="574"/>
      <c r="I47" s="574"/>
      <c r="J47" s="574"/>
      <c r="K47" s="574"/>
      <c r="L47" s="574"/>
      <c r="M47" s="574"/>
      <c r="N47" s="574"/>
      <c r="O47" s="574"/>
      <c r="P47" s="574"/>
      <c r="Q47" s="574"/>
      <c r="R47" s="574"/>
      <c r="S47" s="577"/>
    </row>
    <row r="48" spans="1:19" x14ac:dyDescent="0.25">
      <c r="A48" s="1437" t="s">
        <v>352</v>
      </c>
      <c r="B48" s="1438"/>
      <c r="C48" s="1438"/>
      <c r="D48" s="1438"/>
      <c r="E48" s="665"/>
      <c r="F48" s="665"/>
      <c r="G48" s="665"/>
      <c r="H48" s="665"/>
      <c r="I48" s="665"/>
      <c r="J48" s="665"/>
      <c r="K48" s="666"/>
      <c r="L48" s="665"/>
      <c r="M48" s="665"/>
      <c r="N48" s="665"/>
      <c r="O48" s="665"/>
      <c r="P48" s="665"/>
      <c r="Q48" s="665"/>
      <c r="R48" s="665"/>
      <c r="S48" s="669"/>
    </row>
    <row r="49" spans="1:19" x14ac:dyDescent="0.25">
      <c r="A49" s="1446" t="s">
        <v>1027</v>
      </c>
      <c r="B49" s="1447"/>
      <c r="C49" s="1447"/>
      <c r="D49" s="1447"/>
      <c r="E49" s="1447"/>
      <c r="F49" s="1447"/>
      <c r="G49" s="1447"/>
      <c r="H49" s="1447"/>
      <c r="I49" s="1447"/>
      <c r="J49" s="1447"/>
      <c r="K49" s="1447"/>
      <c r="L49" s="1447"/>
      <c r="M49" s="1447"/>
      <c r="N49" s="1447"/>
      <c r="O49" s="1447"/>
      <c r="P49" s="1447"/>
      <c r="Q49" s="1447"/>
      <c r="R49" s="1447"/>
      <c r="S49" s="1448"/>
    </row>
    <row r="50" spans="1:19" x14ac:dyDescent="0.25">
      <c r="A50" s="1446"/>
      <c r="B50" s="1447"/>
      <c r="C50" s="1447"/>
      <c r="D50" s="1447"/>
      <c r="E50" s="1447"/>
      <c r="F50" s="1447"/>
      <c r="G50" s="1447"/>
      <c r="H50" s="1447"/>
      <c r="I50" s="1447"/>
      <c r="J50" s="1447"/>
      <c r="K50" s="1447"/>
      <c r="L50" s="1447"/>
      <c r="M50" s="1447"/>
      <c r="N50" s="1447"/>
      <c r="O50" s="1447"/>
      <c r="P50" s="1447"/>
      <c r="Q50" s="1447"/>
      <c r="R50" s="1447"/>
      <c r="S50" s="1448"/>
    </row>
    <row r="51" spans="1:19" x14ac:dyDescent="0.25">
      <c r="A51" s="1446"/>
      <c r="B51" s="1447"/>
      <c r="C51" s="1447"/>
      <c r="D51" s="1447"/>
      <c r="E51" s="1447"/>
      <c r="F51" s="1447"/>
      <c r="G51" s="1447"/>
      <c r="H51" s="1447"/>
      <c r="I51" s="1447"/>
      <c r="J51" s="1447"/>
      <c r="K51" s="1447"/>
      <c r="L51" s="1447"/>
      <c r="M51" s="1447"/>
      <c r="N51" s="1447"/>
      <c r="O51" s="1447"/>
      <c r="P51" s="1447"/>
      <c r="Q51" s="1447"/>
      <c r="R51" s="1447"/>
      <c r="S51" s="1448"/>
    </row>
    <row r="52" spans="1:19" x14ac:dyDescent="0.25">
      <c r="A52" s="664"/>
      <c r="B52" s="654"/>
      <c r="C52" s="654"/>
      <c r="D52" s="654"/>
      <c r="E52" s="654"/>
      <c r="F52" s="654"/>
      <c r="G52" s="654"/>
      <c r="H52" s="654"/>
      <c r="I52" s="654"/>
      <c r="J52" s="654"/>
      <c r="K52" s="670"/>
      <c r="L52" s="654"/>
      <c r="M52" s="654"/>
      <c r="N52" s="654"/>
      <c r="O52" s="654"/>
      <c r="P52" s="654"/>
      <c r="Q52" s="654"/>
      <c r="R52" s="654"/>
      <c r="S52" s="663"/>
    </row>
    <row r="53" spans="1:19" x14ac:dyDescent="0.25">
      <c r="A53" s="664"/>
      <c r="B53" s="654"/>
      <c r="C53" s="654"/>
      <c r="D53" s="654"/>
      <c r="E53" s="654"/>
      <c r="F53" s="654"/>
      <c r="G53" s="654"/>
      <c r="H53" s="654"/>
      <c r="I53" s="654"/>
      <c r="J53" s="654"/>
      <c r="K53" s="670"/>
      <c r="L53" s="654"/>
      <c r="M53" s="654"/>
      <c r="N53" s="654"/>
      <c r="O53" s="654"/>
      <c r="P53" s="654"/>
      <c r="Q53" s="654"/>
      <c r="R53" s="654"/>
      <c r="S53" s="663"/>
    </row>
    <row r="54" spans="1:19" x14ac:dyDescent="0.25">
      <c r="A54" s="664"/>
      <c r="B54" s="654"/>
      <c r="C54" s="654"/>
      <c r="D54" s="654"/>
      <c r="E54" s="654"/>
      <c r="F54" s="654"/>
      <c r="G54" s="654"/>
      <c r="H54" s="654"/>
      <c r="I54" s="654"/>
      <c r="J54" s="654"/>
      <c r="K54" s="670"/>
      <c r="L54" s="654"/>
      <c r="M54" s="654"/>
      <c r="N54" s="654"/>
      <c r="O54" s="654"/>
      <c r="P54" s="654"/>
      <c r="Q54" s="654"/>
      <c r="R54" s="654"/>
      <c r="S54" s="663"/>
    </row>
    <row r="55" spans="1:19" x14ac:dyDescent="0.25">
      <c r="A55" s="664"/>
      <c r="B55" s="654"/>
      <c r="C55" s="654"/>
      <c r="D55" s="654"/>
      <c r="E55" s="654"/>
      <c r="F55" s="654"/>
      <c r="G55" s="654"/>
      <c r="H55" s="654"/>
      <c r="I55" s="654"/>
      <c r="J55" s="654"/>
      <c r="K55" s="654"/>
      <c r="L55" s="654"/>
      <c r="M55" s="654"/>
      <c r="N55" s="654"/>
      <c r="O55" s="654"/>
      <c r="P55" s="654"/>
      <c r="Q55" s="654"/>
      <c r="R55" s="654"/>
      <c r="S55" s="663"/>
    </row>
    <row r="56" spans="1:19" x14ac:dyDescent="0.25">
      <c r="A56" s="875" t="s">
        <v>1028</v>
      </c>
      <c r="B56" s="654"/>
      <c r="C56" s="654"/>
      <c r="D56" s="654"/>
      <c r="E56" s="654"/>
      <c r="F56" s="654"/>
      <c r="G56" s="654"/>
      <c r="H56" s="654"/>
      <c r="I56" s="654"/>
      <c r="J56" s="654"/>
      <c r="K56" s="654"/>
      <c r="L56" s="654"/>
      <c r="M56" s="654"/>
      <c r="N56" s="654"/>
      <c r="O56" s="654"/>
      <c r="P56" s="654"/>
      <c r="Q56" s="654"/>
      <c r="R56" s="654"/>
      <c r="S56" s="663"/>
    </row>
    <row r="57" spans="1:19" x14ac:dyDescent="0.25">
      <c r="A57" s="495" t="s">
        <v>1030</v>
      </c>
      <c r="B57" s="654"/>
      <c r="C57" s="654"/>
      <c r="D57" s="654"/>
      <c r="E57" s="654"/>
      <c r="F57" s="654"/>
      <c r="G57" s="654"/>
      <c r="H57" s="654"/>
      <c r="I57" s="654"/>
      <c r="J57" s="654"/>
      <c r="K57" s="654"/>
      <c r="L57" s="654"/>
      <c r="M57" s="654"/>
      <c r="N57" s="654"/>
      <c r="O57" s="654"/>
      <c r="P57" s="654"/>
      <c r="Q57" s="654"/>
      <c r="R57" s="654"/>
      <c r="S57" s="663"/>
    </row>
    <row r="58" spans="1:19" x14ac:dyDescent="0.25">
      <c r="A58" s="578"/>
      <c r="B58" s="574"/>
      <c r="C58" s="574"/>
      <c r="D58" s="574"/>
      <c r="E58" s="574"/>
      <c r="F58" s="574"/>
      <c r="G58" s="574"/>
      <c r="H58" s="574"/>
      <c r="I58" s="574"/>
      <c r="J58" s="574"/>
      <c r="K58" s="574"/>
      <c r="L58" s="574"/>
      <c r="M58" s="574"/>
      <c r="N58" s="574"/>
      <c r="O58" s="574"/>
      <c r="P58" s="574"/>
      <c r="Q58" s="574"/>
      <c r="R58" s="574"/>
      <c r="S58" s="577"/>
    </row>
    <row r="59" spans="1:19" ht="14.25" customHeight="1" x14ac:dyDescent="0.25">
      <c r="A59" s="1452" t="s">
        <v>51</v>
      </c>
      <c r="B59" s="1453"/>
      <c r="C59" s="1453"/>
      <c r="D59" s="1454"/>
      <c r="E59" s="1455" t="s">
        <v>930</v>
      </c>
      <c r="F59" s="1456"/>
      <c r="G59" s="1456"/>
      <c r="H59" s="1456"/>
      <c r="I59" s="1456"/>
      <c r="J59" s="1456"/>
      <c r="K59" s="1456"/>
      <c r="L59" s="1456"/>
      <c r="M59" s="1456"/>
      <c r="N59" s="1456"/>
      <c r="O59" s="1456"/>
      <c r="P59" s="1456"/>
      <c r="Q59" s="1456"/>
      <c r="R59" s="1456"/>
      <c r="S59" s="1457"/>
    </row>
    <row r="60" spans="1:19" ht="14.25" customHeight="1" x14ac:dyDescent="0.25">
      <c r="A60" s="1461" t="s">
        <v>1031</v>
      </c>
      <c r="B60" s="1462"/>
      <c r="C60" s="1462"/>
      <c r="D60" s="1463"/>
      <c r="E60" s="1458"/>
      <c r="F60" s="1459"/>
      <c r="G60" s="1459"/>
      <c r="H60" s="1459"/>
      <c r="I60" s="1459"/>
      <c r="J60" s="1459"/>
      <c r="K60" s="1459"/>
      <c r="L60" s="1459"/>
      <c r="M60" s="1459"/>
      <c r="N60" s="1459"/>
      <c r="O60" s="1459"/>
      <c r="P60" s="1459"/>
      <c r="Q60" s="1459"/>
      <c r="R60" s="1459"/>
      <c r="S60" s="1460"/>
    </row>
    <row r="61" spans="1:19" ht="14.25" customHeight="1" x14ac:dyDescent="0.25">
      <c r="A61" s="1464" t="s">
        <v>52</v>
      </c>
      <c r="B61" s="1465"/>
      <c r="C61" s="1465"/>
      <c r="D61" s="1466"/>
      <c r="E61" s="1467" t="s">
        <v>362</v>
      </c>
      <c r="F61" s="1468"/>
      <c r="G61" s="1468"/>
      <c r="H61" s="1468"/>
      <c r="I61" s="1468"/>
      <c r="J61" s="1468"/>
      <c r="K61" s="1468"/>
      <c r="L61" s="1468"/>
      <c r="M61" s="1468"/>
      <c r="N61" s="1468"/>
      <c r="O61" s="1468"/>
      <c r="P61" s="1468"/>
      <c r="Q61" s="1468"/>
      <c r="R61" s="1468"/>
      <c r="S61" s="1469"/>
    </row>
    <row r="62" spans="1:19" x14ac:dyDescent="0.25">
      <c r="A62" s="1437" t="s">
        <v>53</v>
      </c>
      <c r="B62" s="1438"/>
      <c r="C62" s="1438"/>
      <c r="D62" s="1438"/>
      <c r="E62" s="860"/>
      <c r="F62" s="660"/>
      <c r="G62" s="660"/>
      <c r="H62" s="660"/>
      <c r="I62" s="660"/>
      <c r="J62" s="660"/>
      <c r="K62" s="660"/>
      <c r="L62" s="660"/>
      <c r="M62" s="660"/>
      <c r="N62" s="660"/>
      <c r="O62" s="660"/>
      <c r="P62" s="660"/>
      <c r="Q62" s="660"/>
      <c r="R62" s="660"/>
      <c r="S62" s="661"/>
    </row>
    <row r="63" spans="1:19" x14ac:dyDescent="0.25">
      <c r="A63" s="1470" t="s">
        <v>1032</v>
      </c>
      <c r="B63" s="1471"/>
      <c r="C63" s="1471"/>
      <c r="D63" s="1471"/>
      <c r="E63" s="1471"/>
      <c r="F63" s="1471"/>
      <c r="G63" s="1471"/>
      <c r="H63" s="1471"/>
      <c r="I63" s="1471"/>
      <c r="J63" s="1471"/>
      <c r="K63" s="1471"/>
      <c r="L63" s="1471"/>
      <c r="M63" s="1471"/>
      <c r="N63" s="1471"/>
      <c r="O63" s="1471"/>
      <c r="P63" s="1471"/>
      <c r="Q63" s="1471"/>
      <c r="R63" s="1471"/>
      <c r="S63" s="1472"/>
    </row>
    <row r="64" spans="1:19" x14ac:dyDescent="0.25">
      <c r="A64" s="1473"/>
      <c r="B64" s="1471"/>
      <c r="C64" s="1471"/>
      <c r="D64" s="1471"/>
      <c r="E64" s="1471"/>
      <c r="F64" s="1471"/>
      <c r="G64" s="1471"/>
      <c r="H64" s="1471"/>
      <c r="I64" s="1471"/>
      <c r="J64" s="1471"/>
      <c r="K64" s="1471"/>
      <c r="L64" s="1471"/>
      <c r="M64" s="1471"/>
      <c r="N64" s="1471"/>
      <c r="O64" s="1471"/>
      <c r="P64" s="1471"/>
      <c r="Q64" s="1471"/>
      <c r="R64" s="1471"/>
      <c r="S64" s="1472"/>
    </row>
    <row r="65" spans="1:21" x14ac:dyDescent="0.25">
      <c r="A65" s="1473"/>
      <c r="B65" s="1471"/>
      <c r="C65" s="1471"/>
      <c r="D65" s="1471"/>
      <c r="E65" s="1471"/>
      <c r="F65" s="1471"/>
      <c r="G65" s="1471"/>
      <c r="H65" s="1471"/>
      <c r="I65" s="1471"/>
      <c r="J65" s="1471"/>
      <c r="K65" s="1471"/>
      <c r="L65" s="1471"/>
      <c r="M65" s="1471"/>
      <c r="N65" s="1471"/>
      <c r="O65" s="1471"/>
      <c r="P65" s="1471"/>
      <c r="Q65" s="1471"/>
      <c r="R65" s="1471"/>
      <c r="S65" s="1472"/>
      <c r="U65" s="671"/>
    </row>
    <row r="66" spans="1:21" x14ac:dyDescent="0.25">
      <c r="A66" s="1473"/>
      <c r="B66" s="1471"/>
      <c r="C66" s="1471"/>
      <c r="D66" s="1471"/>
      <c r="E66" s="1471"/>
      <c r="F66" s="1471"/>
      <c r="G66" s="1471"/>
      <c r="H66" s="1471"/>
      <c r="I66" s="1471"/>
      <c r="J66" s="1471"/>
      <c r="K66" s="1471"/>
      <c r="L66" s="1471"/>
      <c r="M66" s="1471"/>
      <c r="N66" s="1471"/>
      <c r="O66" s="1471"/>
      <c r="P66" s="1471"/>
      <c r="Q66" s="1471"/>
      <c r="R66" s="1471"/>
      <c r="S66" s="1472"/>
      <c r="U66" s="671"/>
    </row>
    <row r="67" spans="1:21" x14ac:dyDescent="0.25">
      <c r="A67" s="1473"/>
      <c r="B67" s="1471"/>
      <c r="C67" s="1471"/>
      <c r="D67" s="1471"/>
      <c r="E67" s="1471"/>
      <c r="F67" s="1471"/>
      <c r="G67" s="1471"/>
      <c r="H67" s="1471"/>
      <c r="I67" s="1471"/>
      <c r="J67" s="1471"/>
      <c r="K67" s="1471"/>
      <c r="L67" s="1471"/>
      <c r="M67" s="1471"/>
      <c r="N67" s="1471"/>
      <c r="O67" s="1471"/>
      <c r="P67" s="1471"/>
      <c r="Q67" s="1471"/>
      <c r="R67" s="1471"/>
      <c r="S67" s="1472"/>
    </row>
    <row r="68" spans="1:21" x14ac:dyDescent="0.25">
      <c r="A68" s="1473"/>
      <c r="B68" s="1471"/>
      <c r="C68" s="1471"/>
      <c r="D68" s="1471"/>
      <c r="E68" s="1471"/>
      <c r="F68" s="1471"/>
      <c r="G68" s="1471"/>
      <c r="H68" s="1471"/>
      <c r="I68" s="1471"/>
      <c r="J68" s="1471"/>
      <c r="K68" s="1471"/>
      <c r="L68" s="1471"/>
      <c r="M68" s="1471"/>
      <c r="N68" s="1471"/>
      <c r="O68" s="1471"/>
      <c r="P68" s="1471"/>
      <c r="Q68" s="1471"/>
      <c r="R68" s="1471"/>
      <c r="S68" s="1472"/>
    </row>
    <row r="69" spans="1:21" x14ac:dyDescent="0.25">
      <c r="A69" s="1473"/>
      <c r="B69" s="1471"/>
      <c r="C69" s="1471"/>
      <c r="D69" s="1471"/>
      <c r="E69" s="1471"/>
      <c r="F69" s="1471"/>
      <c r="G69" s="1471"/>
      <c r="H69" s="1471"/>
      <c r="I69" s="1471"/>
      <c r="J69" s="1471"/>
      <c r="K69" s="1471"/>
      <c r="L69" s="1471"/>
      <c r="M69" s="1471"/>
      <c r="N69" s="1471"/>
      <c r="O69" s="1471"/>
      <c r="P69" s="1471"/>
      <c r="Q69" s="1471"/>
      <c r="R69" s="1471"/>
      <c r="S69" s="1472"/>
    </row>
    <row r="70" spans="1:21" x14ac:dyDescent="0.25">
      <c r="A70" s="1474"/>
      <c r="B70" s="1475"/>
      <c r="C70" s="1475"/>
      <c r="D70" s="1475"/>
      <c r="E70" s="1475"/>
      <c r="F70" s="1475"/>
      <c r="G70" s="1475"/>
      <c r="H70" s="1475"/>
      <c r="I70" s="1475"/>
      <c r="J70" s="1475"/>
      <c r="K70" s="1475"/>
      <c r="L70" s="1475"/>
      <c r="M70" s="1475"/>
      <c r="N70" s="1475"/>
      <c r="O70" s="1475"/>
      <c r="P70" s="1475"/>
      <c r="Q70" s="1475"/>
      <c r="R70" s="1475"/>
      <c r="S70" s="1476"/>
    </row>
    <row r="71" spans="1:21" x14ac:dyDescent="0.25">
      <c r="A71" s="1437" t="s">
        <v>351</v>
      </c>
      <c r="B71" s="1438"/>
      <c r="C71" s="1438"/>
      <c r="D71" s="1438"/>
      <c r="E71" s="668"/>
      <c r="F71" s="665"/>
      <c r="G71" s="665"/>
      <c r="H71" s="665"/>
      <c r="I71" s="665"/>
      <c r="J71" s="665"/>
      <c r="K71" s="665"/>
      <c r="L71" s="665"/>
      <c r="M71" s="665"/>
      <c r="N71" s="665"/>
      <c r="O71" s="665"/>
      <c r="P71" s="665"/>
      <c r="Q71" s="665"/>
      <c r="R71" s="665"/>
      <c r="S71" s="669"/>
    </row>
    <row r="72" spans="1:21" x14ac:dyDescent="0.25">
      <c r="A72" s="1477" t="s">
        <v>1024</v>
      </c>
      <c r="B72" s="1478"/>
      <c r="C72" s="1478"/>
      <c r="D72" s="1478"/>
      <c r="E72" s="1478"/>
      <c r="F72" s="1478"/>
      <c r="G72" s="1478"/>
      <c r="H72" s="1478"/>
      <c r="I72" s="1478"/>
      <c r="J72" s="1478"/>
      <c r="K72" s="1478"/>
      <c r="L72" s="1478"/>
      <c r="M72" s="1478"/>
      <c r="N72" s="1478"/>
      <c r="O72" s="1478"/>
      <c r="P72" s="1478"/>
      <c r="Q72" s="1478"/>
      <c r="R72" s="1478"/>
      <c r="S72" s="1479"/>
    </row>
    <row r="73" spans="1:21" x14ac:dyDescent="0.25">
      <c r="A73" s="1477"/>
      <c r="B73" s="1478"/>
      <c r="C73" s="1478"/>
      <c r="D73" s="1478"/>
      <c r="E73" s="1478"/>
      <c r="F73" s="1478"/>
      <c r="G73" s="1478"/>
      <c r="H73" s="1478"/>
      <c r="I73" s="1478"/>
      <c r="J73" s="1478"/>
      <c r="K73" s="1478"/>
      <c r="L73" s="1478"/>
      <c r="M73" s="1478"/>
      <c r="N73" s="1478"/>
      <c r="O73" s="1478"/>
      <c r="P73" s="1478"/>
      <c r="Q73" s="1478"/>
      <c r="R73" s="1478"/>
      <c r="S73" s="1479"/>
    </row>
    <row r="74" spans="1:21" x14ac:dyDescent="0.25">
      <c r="A74" s="1480"/>
      <c r="B74" s="1481"/>
      <c r="C74" s="1481"/>
      <c r="D74" s="1481"/>
      <c r="E74" s="1481"/>
      <c r="F74" s="1481"/>
      <c r="G74" s="1481"/>
      <c r="H74" s="1481"/>
      <c r="I74" s="1481"/>
      <c r="J74" s="1481"/>
      <c r="K74" s="1481"/>
      <c r="L74" s="1481"/>
      <c r="M74" s="1481"/>
      <c r="N74" s="1481"/>
      <c r="O74" s="1481"/>
      <c r="P74" s="1481"/>
      <c r="Q74" s="1481"/>
      <c r="R74" s="1481"/>
      <c r="S74" s="1482"/>
    </row>
    <row r="75" spans="1:21" x14ac:dyDescent="0.25">
      <c r="A75" s="1437" t="s">
        <v>54</v>
      </c>
      <c r="B75" s="1438"/>
      <c r="C75" s="1438"/>
      <c r="D75" s="1438"/>
      <c r="E75" s="660"/>
      <c r="F75" s="660"/>
      <c r="G75" s="660"/>
      <c r="H75" s="660"/>
      <c r="I75" s="660"/>
      <c r="J75" s="660"/>
      <c r="K75" s="660"/>
      <c r="L75" s="660"/>
      <c r="M75" s="660"/>
      <c r="N75" s="660"/>
      <c r="O75" s="660"/>
      <c r="P75" s="660"/>
      <c r="Q75" s="660"/>
      <c r="R75" s="660"/>
      <c r="S75" s="661"/>
    </row>
    <row r="76" spans="1:21" x14ac:dyDescent="0.25">
      <c r="A76" s="1477" t="s">
        <v>1033</v>
      </c>
      <c r="B76" s="1478"/>
      <c r="C76" s="1478"/>
      <c r="D76" s="1478"/>
      <c r="E76" s="1478"/>
      <c r="F76" s="1478"/>
      <c r="G76" s="1478"/>
      <c r="H76" s="1478"/>
      <c r="I76" s="1478"/>
      <c r="J76" s="1478"/>
      <c r="K76" s="1478"/>
      <c r="L76" s="1478"/>
      <c r="M76" s="1478"/>
      <c r="N76" s="1478"/>
      <c r="O76" s="1478"/>
      <c r="P76" s="1478"/>
      <c r="Q76" s="1478"/>
      <c r="R76" s="1478"/>
      <c r="S76" s="1479"/>
    </row>
    <row r="77" spans="1:21" x14ac:dyDescent="0.25">
      <c r="A77" s="1477"/>
      <c r="B77" s="1478"/>
      <c r="C77" s="1478"/>
      <c r="D77" s="1478"/>
      <c r="E77" s="1478"/>
      <c r="F77" s="1478"/>
      <c r="G77" s="1478"/>
      <c r="H77" s="1478"/>
      <c r="I77" s="1478"/>
      <c r="J77" s="1478"/>
      <c r="K77" s="1478"/>
      <c r="L77" s="1478"/>
      <c r="M77" s="1478"/>
      <c r="N77" s="1478"/>
      <c r="O77" s="1478"/>
      <c r="P77" s="1478"/>
      <c r="Q77" s="1478"/>
      <c r="R77" s="1478"/>
      <c r="S77" s="1479"/>
    </row>
    <row r="78" spans="1:21" x14ac:dyDescent="0.25">
      <c r="A78" s="1477"/>
      <c r="B78" s="1478"/>
      <c r="C78" s="1478"/>
      <c r="D78" s="1478"/>
      <c r="E78" s="1478"/>
      <c r="F78" s="1478"/>
      <c r="G78" s="1478"/>
      <c r="H78" s="1478"/>
      <c r="I78" s="1478"/>
      <c r="J78" s="1478"/>
      <c r="K78" s="1478"/>
      <c r="L78" s="1478"/>
      <c r="M78" s="1478"/>
      <c r="N78" s="1478"/>
      <c r="O78" s="1478"/>
      <c r="P78" s="1478"/>
      <c r="Q78" s="1478"/>
      <c r="R78" s="1478"/>
      <c r="S78" s="1479"/>
    </row>
    <row r="79" spans="1:21" x14ac:dyDescent="0.25">
      <c r="A79" s="1477"/>
      <c r="B79" s="1478"/>
      <c r="C79" s="1478"/>
      <c r="D79" s="1478"/>
      <c r="E79" s="1478"/>
      <c r="F79" s="1478"/>
      <c r="G79" s="1478"/>
      <c r="H79" s="1478"/>
      <c r="I79" s="1478"/>
      <c r="J79" s="1478"/>
      <c r="K79" s="1478"/>
      <c r="L79" s="1478"/>
      <c r="M79" s="1478"/>
      <c r="N79" s="1478"/>
      <c r="O79" s="1478"/>
      <c r="P79" s="1478"/>
      <c r="Q79" s="1478"/>
      <c r="R79" s="1478"/>
      <c r="S79" s="1479"/>
    </row>
    <row r="80" spans="1:21" x14ac:dyDescent="0.25">
      <c r="A80" s="1477"/>
      <c r="B80" s="1478"/>
      <c r="C80" s="1478"/>
      <c r="D80" s="1478"/>
      <c r="E80" s="1478"/>
      <c r="F80" s="1478"/>
      <c r="G80" s="1478"/>
      <c r="H80" s="1478"/>
      <c r="I80" s="1478"/>
      <c r="J80" s="1478"/>
      <c r="K80" s="1478"/>
      <c r="L80" s="1478"/>
      <c r="M80" s="1478"/>
      <c r="N80" s="1478"/>
      <c r="O80" s="1478"/>
      <c r="P80" s="1478"/>
      <c r="Q80" s="1478"/>
      <c r="R80" s="1478"/>
      <c r="S80" s="1479"/>
    </row>
    <row r="81" spans="1:19" x14ac:dyDescent="0.25">
      <c r="A81" s="1477"/>
      <c r="B81" s="1478"/>
      <c r="C81" s="1478"/>
      <c r="D81" s="1478"/>
      <c r="E81" s="1478"/>
      <c r="F81" s="1478"/>
      <c r="G81" s="1478"/>
      <c r="H81" s="1478"/>
      <c r="I81" s="1478"/>
      <c r="J81" s="1478"/>
      <c r="K81" s="1478"/>
      <c r="L81" s="1478"/>
      <c r="M81" s="1478"/>
      <c r="N81" s="1478"/>
      <c r="O81" s="1478"/>
      <c r="P81" s="1478"/>
      <c r="Q81" s="1478"/>
      <c r="R81" s="1478"/>
      <c r="S81" s="1479"/>
    </row>
    <row r="82" spans="1:19" x14ac:dyDescent="0.25">
      <c r="A82" s="1477"/>
      <c r="B82" s="1478"/>
      <c r="C82" s="1478"/>
      <c r="D82" s="1478"/>
      <c r="E82" s="1478"/>
      <c r="F82" s="1478"/>
      <c r="G82" s="1478"/>
      <c r="H82" s="1478"/>
      <c r="I82" s="1478"/>
      <c r="J82" s="1478"/>
      <c r="K82" s="1478"/>
      <c r="L82" s="1478"/>
      <c r="M82" s="1478"/>
      <c r="N82" s="1478"/>
      <c r="O82" s="1478"/>
      <c r="P82" s="1478"/>
      <c r="Q82" s="1478"/>
      <c r="R82" s="1478"/>
      <c r="S82" s="1479"/>
    </row>
    <row r="83" spans="1:19" x14ac:dyDescent="0.25">
      <c r="A83" s="1477"/>
      <c r="B83" s="1478"/>
      <c r="C83" s="1478"/>
      <c r="D83" s="1478"/>
      <c r="E83" s="1478"/>
      <c r="F83" s="1478"/>
      <c r="G83" s="1478"/>
      <c r="H83" s="1478"/>
      <c r="I83" s="1478"/>
      <c r="J83" s="1478"/>
      <c r="K83" s="1478"/>
      <c r="L83" s="1478"/>
      <c r="M83" s="1478"/>
      <c r="N83" s="1478"/>
      <c r="O83" s="1478"/>
      <c r="P83" s="1478"/>
      <c r="Q83" s="1478"/>
      <c r="R83" s="1478"/>
      <c r="S83" s="1479"/>
    </row>
    <row r="84" spans="1:19" x14ac:dyDescent="0.25">
      <c r="A84" s="1477"/>
      <c r="B84" s="1478"/>
      <c r="C84" s="1478"/>
      <c r="D84" s="1478"/>
      <c r="E84" s="1478"/>
      <c r="F84" s="1478"/>
      <c r="G84" s="1478"/>
      <c r="H84" s="1478"/>
      <c r="I84" s="1478"/>
      <c r="J84" s="1478"/>
      <c r="K84" s="1478"/>
      <c r="L84" s="1478"/>
      <c r="M84" s="1478"/>
      <c r="N84" s="1478"/>
      <c r="O84" s="1478"/>
      <c r="P84" s="1478"/>
      <c r="Q84" s="1478"/>
      <c r="R84" s="1478"/>
      <c r="S84" s="1479"/>
    </row>
    <row r="85" spans="1:19" x14ac:dyDescent="0.25">
      <c r="A85" s="1477"/>
      <c r="B85" s="1478"/>
      <c r="C85" s="1478"/>
      <c r="D85" s="1478"/>
      <c r="E85" s="1478"/>
      <c r="F85" s="1478"/>
      <c r="G85" s="1478"/>
      <c r="H85" s="1478"/>
      <c r="I85" s="1478"/>
      <c r="J85" s="1478"/>
      <c r="K85" s="1478"/>
      <c r="L85" s="1478"/>
      <c r="M85" s="1478"/>
      <c r="N85" s="1478"/>
      <c r="O85" s="1478"/>
      <c r="P85" s="1478"/>
      <c r="Q85" s="1478"/>
      <c r="R85" s="1478"/>
      <c r="S85" s="1479"/>
    </row>
    <row r="86" spans="1:19" x14ac:dyDescent="0.25">
      <c r="A86" s="1477"/>
      <c r="B86" s="1478"/>
      <c r="C86" s="1478"/>
      <c r="D86" s="1478"/>
      <c r="E86" s="1478"/>
      <c r="F86" s="1478"/>
      <c r="G86" s="1478"/>
      <c r="H86" s="1478"/>
      <c r="I86" s="1478"/>
      <c r="J86" s="1478"/>
      <c r="K86" s="1478"/>
      <c r="L86" s="1478"/>
      <c r="M86" s="1478"/>
      <c r="N86" s="1478"/>
      <c r="O86" s="1478"/>
      <c r="P86" s="1478"/>
      <c r="Q86" s="1478"/>
      <c r="R86" s="1478"/>
      <c r="S86" s="1479"/>
    </row>
    <row r="87" spans="1:19" x14ac:dyDescent="0.25">
      <c r="A87" s="1477"/>
      <c r="B87" s="1478"/>
      <c r="C87" s="1478"/>
      <c r="D87" s="1478"/>
      <c r="E87" s="1478"/>
      <c r="F87" s="1478"/>
      <c r="G87" s="1478"/>
      <c r="H87" s="1478"/>
      <c r="I87" s="1478"/>
      <c r="J87" s="1478"/>
      <c r="K87" s="1478"/>
      <c r="L87" s="1478"/>
      <c r="M87" s="1478"/>
      <c r="N87" s="1478"/>
      <c r="O87" s="1478"/>
      <c r="P87" s="1478"/>
      <c r="Q87" s="1478"/>
      <c r="R87" s="1478"/>
      <c r="S87" s="1479"/>
    </row>
    <row r="88" spans="1:19" x14ac:dyDescent="0.25">
      <c r="A88" s="1477"/>
      <c r="B88" s="1478"/>
      <c r="C88" s="1478"/>
      <c r="D88" s="1478"/>
      <c r="E88" s="1478"/>
      <c r="F88" s="1478"/>
      <c r="G88" s="1478"/>
      <c r="H88" s="1478"/>
      <c r="I88" s="1478"/>
      <c r="J88" s="1478"/>
      <c r="K88" s="1478"/>
      <c r="L88" s="1478"/>
      <c r="M88" s="1478"/>
      <c r="N88" s="1478"/>
      <c r="O88" s="1478"/>
      <c r="P88" s="1478"/>
      <c r="Q88" s="1478"/>
      <c r="R88" s="1478"/>
      <c r="S88" s="1479"/>
    </row>
    <row r="89" spans="1:19" x14ac:dyDescent="0.25">
      <c r="A89" s="1477"/>
      <c r="B89" s="1478"/>
      <c r="C89" s="1478"/>
      <c r="D89" s="1478"/>
      <c r="E89" s="1478"/>
      <c r="F89" s="1478"/>
      <c r="G89" s="1478"/>
      <c r="H89" s="1478"/>
      <c r="I89" s="1478"/>
      <c r="J89" s="1478"/>
      <c r="K89" s="1478"/>
      <c r="L89" s="1478"/>
      <c r="M89" s="1478"/>
      <c r="N89" s="1478"/>
      <c r="O89" s="1478"/>
      <c r="P89" s="1478"/>
      <c r="Q89" s="1478"/>
      <c r="R89" s="1478"/>
      <c r="S89" s="1479"/>
    </row>
    <row r="90" spans="1:19" x14ac:dyDescent="0.25">
      <c r="A90" s="1477"/>
      <c r="B90" s="1478"/>
      <c r="C90" s="1478"/>
      <c r="D90" s="1478"/>
      <c r="E90" s="1478"/>
      <c r="F90" s="1478"/>
      <c r="G90" s="1478"/>
      <c r="H90" s="1478"/>
      <c r="I90" s="1478"/>
      <c r="J90" s="1478"/>
      <c r="K90" s="1478"/>
      <c r="L90" s="1478"/>
      <c r="M90" s="1478"/>
      <c r="N90" s="1478"/>
      <c r="O90" s="1478"/>
      <c r="P90" s="1478"/>
      <c r="Q90" s="1478"/>
      <c r="R90" s="1478"/>
      <c r="S90" s="1479"/>
    </row>
    <row r="91" spans="1:19" x14ac:dyDescent="0.25">
      <c r="A91" s="1477"/>
      <c r="B91" s="1478"/>
      <c r="C91" s="1478"/>
      <c r="D91" s="1478"/>
      <c r="E91" s="1478"/>
      <c r="F91" s="1478"/>
      <c r="G91" s="1478"/>
      <c r="H91" s="1478"/>
      <c r="I91" s="1478"/>
      <c r="J91" s="1478"/>
      <c r="K91" s="1478"/>
      <c r="L91" s="1478"/>
      <c r="M91" s="1478"/>
      <c r="N91" s="1478"/>
      <c r="O91" s="1478"/>
      <c r="P91" s="1478"/>
      <c r="Q91" s="1478"/>
      <c r="R91" s="1478"/>
      <c r="S91" s="1479"/>
    </row>
    <row r="92" spans="1:19" x14ac:dyDescent="0.25">
      <c r="A92" s="1477"/>
      <c r="B92" s="1478"/>
      <c r="C92" s="1478"/>
      <c r="D92" s="1478"/>
      <c r="E92" s="1478"/>
      <c r="F92" s="1478"/>
      <c r="G92" s="1478"/>
      <c r="H92" s="1478"/>
      <c r="I92" s="1478"/>
      <c r="J92" s="1478"/>
      <c r="K92" s="1478"/>
      <c r="L92" s="1478"/>
      <c r="M92" s="1478"/>
      <c r="N92" s="1478"/>
      <c r="O92" s="1478"/>
      <c r="P92" s="1478"/>
      <c r="Q92" s="1478"/>
      <c r="R92" s="1478"/>
      <c r="S92" s="1479"/>
    </row>
    <row r="93" spans="1:19" x14ac:dyDescent="0.25">
      <c r="A93" s="1477"/>
      <c r="B93" s="1478"/>
      <c r="C93" s="1478"/>
      <c r="D93" s="1478"/>
      <c r="E93" s="1478"/>
      <c r="F93" s="1478"/>
      <c r="G93" s="1478"/>
      <c r="H93" s="1478"/>
      <c r="I93" s="1478"/>
      <c r="J93" s="1478"/>
      <c r="K93" s="1478"/>
      <c r="L93" s="1478"/>
      <c r="M93" s="1478"/>
      <c r="N93" s="1478"/>
      <c r="O93" s="1478"/>
      <c r="P93" s="1478"/>
      <c r="Q93" s="1478"/>
      <c r="R93" s="1478"/>
      <c r="S93" s="1479"/>
    </row>
    <row r="94" spans="1:19" x14ac:dyDescent="0.25">
      <c r="A94" s="1480"/>
      <c r="B94" s="1481"/>
      <c r="C94" s="1481"/>
      <c r="D94" s="1481"/>
      <c r="E94" s="1481"/>
      <c r="F94" s="1481"/>
      <c r="G94" s="1481"/>
      <c r="H94" s="1481"/>
      <c r="I94" s="1481"/>
      <c r="J94" s="1481"/>
      <c r="K94" s="1481"/>
      <c r="L94" s="1481"/>
      <c r="M94" s="1481"/>
      <c r="N94" s="1481"/>
      <c r="O94" s="1481"/>
      <c r="P94" s="1481"/>
      <c r="Q94" s="1481"/>
      <c r="R94" s="1481"/>
      <c r="S94" s="1482"/>
    </row>
    <row r="95" spans="1:19" x14ac:dyDescent="0.25">
      <c r="A95" s="1437" t="s">
        <v>60</v>
      </c>
      <c r="B95" s="1438"/>
      <c r="C95" s="1438"/>
      <c r="D95" s="1438"/>
      <c r="E95" s="665"/>
      <c r="F95" s="665"/>
      <c r="G95" s="665"/>
      <c r="H95" s="665"/>
      <c r="I95" s="665"/>
      <c r="J95" s="665"/>
      <c r="K95" s="666"/>
      <c r="L95" s="665"/>
      <c r="M95" s="665"/>
      <c r="N95" s="665"/>
      <c r="O95" s="665"/>
      <c r="P95" s="665"/>
      <c r="Q95" s="665"/>
      <c r="R95" s="665"/>
      <c r="S95" s="669"/>
    </row>
    <row r="96" spans="1:19" x14ac:dyDescent="0.25">
      <c r="A96" s="1477" t="s">
        <v>1034</v>
      </c>
      <c r="B96" s="1478"/>
      <c r="C96" s="1478"/>
      <c r="D96" s="1478"/>
      <c r="E96" s="1478"/>
      <c r="F96" s="1478"/>
      <c r="G96" s="1478"/>
      <c r="H96" s="1478"/>
      <c r="I96" s="1478"/>
      <c r="J96" s="1478"/>
      <c r="K96" s="1478"/>
      <c r="L96" s="1478"/>
      <c r="M96" s="1478"/>
      <c r="N96" s="1478"/>
      <c r="O96" s="1478"/>
      <c r="P96" s="1478"/>
      <c r="Q96" s="1478"/>
      <c r="R96" s="1478"/>
      <c r="S96" s="1479"/>
    </row>
    <row r="97" spans="1:19" x14ac:dyDescent="0.25">
      <c r="A97" s="1477"/>
      <c r="B97" s="1478"/>
      <c r="C97" s="1478"/>
      <c r="D97" s="1478"/>
      <c r="E97" s="1478"/>
      <c r="F97" s="1478"/>
      <c r="G97" s="1478"/>
      <c r="H97" s="1478"/>
      <c r="I97" s="1478"/>
      <c r="J97" s="1478"/>
      <c r="K97" s="1478"/>
      <c r="L97" s="1478"/>
      <c r="M97" s="1478"/>
      <c r="N97" s="1478"/>
      <c r="O97" s="1478"/>
      <c r="P97" s="1478"/>
      <c r="Q97" s="1478"/>
      <c r="R97" s="1478"/>
      <c r="S97" s="1479"/>
    </row>
    <row r="98" spans="1:19" x14ac:dyDescent="0.25">
      <c r="A98" s="1477"/>
      <c r="B98" s="1478"/>
      <c r="C98" s="1478"/>
      <c r="D98" s="1478"/>
      <c r="E98" s="1478"/>
      <c r="F98" s="1478"/>
      <c r="G98" s="1478"/>
      <c r="H98" s="1478"/>
      <c r="I98" s="1478"/>
      <c r="J98" s="1478"/>
      <c r="K98" s="1478"/>
      <c r="L98" s="1478"/>
      <c r="M98" s="1478"/>
      <c r="N98" s="1478"/>
      <c r="O98" s="1478"/>
      <c r="P98" s="1478"/>
      <c r="Q98" s="1478"/>
      <c r="R98" s="1478"/>
      <c r="S98" s="1479"/>
    </row>
    <row r="99" spans="1:19" x14ac:dyDescent="0.25">
      <c r="A99" s="664"/>
      <c r="B99" s="654"/>
      <c r="C99" s="654"/>
      <c r="D99" s="654"/>
      <c r="E99" s="654"/>
      <c r="F99" s="654"/>
      <c r="G99" s="654"/>
      <c r="H99" s="654"/>
      <c r="I99" s="654"/>
      <c r="J99" s="654"/>
      <c r="K99" s="858"/>
      <c r="L99" s="654"/>
      <c r="M99" s="654"/>
      <c r="N99" s="654"/>
      <c r="O99" s="654"/>
      <c r="P99" s="654"/>
      <c r="Q99" s="654"/>
      <c r="R99" s="654"/>
      <c r="S99" s="663"/>
    </row>
    <row r="100" spans="1:19" x14ac:dyDescent="0.25">
      <c r="A100" s="664"/>
      <c r="B100" s="654"/>
      <c r="C100" s="654"/>
      <c r="D100" s="654"/>
      <c r="E100" s="654"/>
      <c r="F100" s="654"/>
      <c r="G100" s="654"/>
      <c r="H100" s="654"/>
      <c r="I100" s="654"/>
      <c r="J100" s="654"/>
      <c r="K100" s="654"/>
      <c r="L100" s="654"/>
      <c r="M100" s="654"/>
      <c r="N100" s="654"/>
      <c r="O100" s="654"/>
      <c r="P100" s="654"/>
      <c r="Q100" s="654"/>
      <c r="R100" s="654"/>
      <c r="S100" s="663"/>
    </row>
    <row r="101" spans="1:19" x14ac:dyDescent="0.25">
      <c r="A101" s="664"/>
      <c r="B101" s="654"/>
      <c r="C101" s="654"/>
      <c r="D101" s="876" t="s">
        <v>1035</v>
      </c>
      <c r="E101" s="654"/>
      <c r="F101" s="654"/>
      <c r="G101" s="654"/>
      <c r="H101" s="654"/>
      <c r="I101" s="654"/>
      <c r="J101" s="654"/>
      <c r="K101" s="876" t="s">
        <v>61</v>
      </c>
      <c r="L101" s="654"/>
      <c r="M101" s="654"/>
      <c r="N101" s="654"/>
      <c r="O101" s="654"/>
      <c r="P101" s="654"/>
      <c r="Q101" s="654"/>
      <c r="R101" s="654"/>
      <c r="S101" s="663"/>
    </row>
    <row r="102" spans="1:19" x14ac:dyDescent="0.25">
      <c r="A102" s="664"/>
      <c r="B102" s="654"/>
      <c r="C102" s="654"/>
      <c r="D102" s="654"/>
      <c r="E102" s="654"/>
      <c r="F102" s="654"/>
      <c r="G102" s="654"/>
      <c r="H102" s="654"/>
      <c r="I102" s="654"/>
      <c r="J102" s="654"/>
      <c r="K102" s="654"/>
      <c r="L102" s="654"/>
      <c r="M102" s="654"/>
      <c r="N102" s="654"/>
      <c r="O102" s="654"/>
      <c r="P102" s="654"/>
      <c r="Q102" s="654"/>
      <c r="R102" s="654"/>
      <c r="S102" s="663"/>
    </row>
    <row r="103" spans="1:19" x14ac:dyDescent="0.25">
      <c r="A103" s="664"/>
      <c r="B103" s="654"/>
      <c r="C103" s="654"/>
      <c r="D103" s="654"/>
      <c r="E103" s="654"/>
      <c r="F103" s="654"/>
      <c r="G103" s="654"/>
      <c r="H103" s="654"/>
      <c r="I103" s="877" t="s">
        <v>1036</v>
      </c>
      <c r="J103" s="654"/>
      <c r="K103" s="654"/>
      <c r="L103" s="654"/>
      <c r="M103" s="877" t="s">
        <v>62</v>
      </c>
      <c r="N103" s="654"/>
      <c r="O103" s="654"/>
      <c r="P103" s="654"/>
      <c r="Q103" s="654"/>
      <c r="R103" s="654"/>
      <c r="S103" s="663"/>
    </row>
    <row r="104" spans="1:19" x14ac:dyDescent="0.25">
      <c r="A104" s="664"/>
      <c r="B104" s="654"/>
      <c r="C104" s="654"/>
      <c r="D104" s="654"/>
      <c r="E104" s="654"/>
      <c r="F104" s="654"/>
      <c r="G104" s="654"/>
      <c r="H104" s="654"/>
      <c r="I104" s="654"/>
      <c r="J104" s="654"/>
      <c r="K104" s="654"/>
      <c r="L104" s="654"/>
      <c r="M104" s="654"/>
      <c r="N104" s="654"/>
      <c r="O104" s="654"/>
      <c r="P104" s="654"/>
      <c r="Q104" s="654"/>
      <c r="R104" s="654"/>
      <c r="S104" s="663"/>
    </row>
    <row r="105" spans="1:19" x14ac:dyDescent="0.25">
      <c r="A105" s="578"/>
      <c r="B105" s="574"/>
      <c r="C105" s="574"/>
      <c r="D105" s="574"/>
      <c r="E105" s="574"/>
      <c r="F105" s="574"/>
      <c r="G105" s="574"/>
      <c r="H105" s="574"/>
      <c r="I105" s="574"/>
      <c r="J105" s="574"/>
      <c r="K105" s="574"/>
      <c r="L105" s="574"/>
      <c r="M105" s="574"/>
      <c r="N105" s="574"/>
      <c r="O105" s="574"/>
      <c r="P105" s="574"/>
      <c r="Q105" s="574"/>
      <c r="R105" s="574"/>
      <c r="S105" s="577"/>
    </row>
    <row r="106" spans="1:19" x14ac:dyDescent="0.25">
      <c r="A106" s="1437" t="s">
        <v>352</v>
      </c>
      <c r="B106" s="1438"/>
      <c r="C106" s="1438"/>
      <c r="D106" s="1438"/>
      <c r="E106" s="665"/>
      <c r="F106" s="665"/>
      <c r="G106" s="665"/>
      <c r="H106" s="665"/>
      <c r="I106" s="665"/>
      <c r="J106" s="665"/>
      <c r="K106" s="666"/>
      <c r="L106" s="665"/>
      <c r="M106" s="665"/>
      <c r="N106" s="665"/>
      <c r="O106" s="665"/>
      <c r="P106" s="665"/>
      <c r="Q106" s="665"/>
      <c r="R106" s="665"/>
      <c r="S106" s="669"/>
    </row>
    <row r="107" spans="1:19" x14ac:dyDescent="0.25">
      <c r="A107" s="1517" t="s">
        <v>1037</v>
      </c>
      <c r="B107" s="1518"/>
      <c r="C107" s="1518"/>
      <c r="D107" s="1518"/>
      <c r="E107" s="1518"/>
      <c r="F107" s="1518"/>
      <c r="G107" s="1518"/>
      <c r="H107" s="1518"/>
      <c r="I107" s="1518"/>
      <c r="J107" s="1518"/>
      <c r="K107" s="1518"/>
      <c r="L107" s="1518"/>
      <c r="M107" s="1518"/>
      <c r="N107" s="1518"/>
      <c r="O107" s="1518"/>
      <c r="P107" s="1518"/>
      <c r="Q107" s="1518"/>
      <c r="R107" s="1518"/>
      <c r="S107" s="1519"/>
    </row>
    <row r="108" spans="1:19" x14ac:dyDescent="0.25">
      <c r="A108" s="1517"/>
      <c r="B108" s="1518"/>
      <c r="C108" s="1518"/>
      <c r="D108" s="1518"/>
      <c r="E108" s="1518"/>
      <c r="F108" s="1518"/>
      <c r="G108" s="1518"/>
      <c r="H108" s="1518"/>
      <c r="I108" s="1518"/>
      <c r="J108" s="1518"/>
      <c r="K108" s="1518"/>
      <c r="L108" s="1518"/>
      <c r="M108" s="1518"/>
      <c r="N108" s="1518"/>
      <c r="O108" s="1518"/>
      <c r="P108" s="1518"/>
      <c r="Q108" s="1518"/>
      <c r="R108" s="1518"/>
      <c r="S108" s="1519"/>
    </row>
    <row r="109" spans="1:19" x14ac:dyDescent="0.25">
      <c r="A109" s="1517"/>
      <c r="B109" s="1518"/>
      <c r="C109" s="1518"/>
      <c r="D109" s="1518"/>
      <c r="E109" s="1518"/>
      <c r="F109" s="1518"/>
      <c r="G109" s="1518"/>
      <c r="H109" s="1518"/>
      <c r="I109" s="1518"/>
      <c r="J109" s="1518"/>
      <c r="K109" s="1518"/>
      <c r="L109" s="1518"/>
      <c r="M109" s="1518"/>
      <c r="N109" s="1518"/>
      <c r="O109" s="1518"/>
      <c r="P109" s="1518"/>
      <c r="Q109" s="1518"/>
      <c r="R109" s="1518"/>
      <c r="S109" s="1519"/>
    </row>
    <row r="110" spans="1:19" x14ac:dyDescent="0.25">
      <c r="A110" s="664"/>
      <c r="B110" s="654"/>
      <c r="C110" s="654"/>
      <c r="D110" s="654"/>
      <c r="E110" s="654"/>
      <c r="F110" s="654"/>
      <c r="G110" s="654"/>
      <c r="H110" s="654"/>
      <c r="I110" s="654"/>
      <c r="J110" s="654"/>
      <c r="K110" s="858"/>
      <c r="L110" s="654"/>
      <c r="M110" s="654"/>
      <c r="N110" s="654"/>
      <c r="O110" s="654"/>
      <c r="P110" s="654"/>
      <c r="Q110" s="654"/>
      <c r="R110" s="654"/>
      <c r="S110" s="663"/>
    </row>
    <row r="111" spans="1:19" x14ac:dyDescent="0.25">
      <c r="A111" s="664"/>
      <c r="B111" s="654"/>
      <c r="C111" s="654"/>
      <c r="D111" s="654"/>
      <c r="E111" s="654"/>
      <c r="F111" s="654"/>
      <c r="G111" s="654"/>
      <c r="H111" s="654"/>
      <c r="I111" s="654"/>
      <c r="J111" s="654"/>
      <c r="K111" s="858"/>
      <c r="L111" s="654"/>
      <c r="M111" s="654"/>
      <c r="N111" s="654"/>
      <c r="O111" s="654"/>
      <c r="P111" s="654"/>
      <c r="Q111" s="654"/>
      <c r="R111" s="654"/>
      <c r="S111" s="663"/>
    </row>
    <row r="112" spans="1:19" x14ac:dyDescent="0.25">
      <c r="A112" s="664"/>
      <c r="B112" s="654"/>
      <c r="C112" s="654"/>
      <c r="D112" s="654"/>
      <c r="E112" s="654"/>
      <c r="F112" s="654"/>
      <c r="G112" s="654"/>
      <c r="H112" s="654"/>
      <c r="I112" s="654"/>
      <c r="J112" s="654"/>
      <c r="K112" s="858"/>
      <c r="L112" s="654"/>
      <c r="M112" s="654"/>
      <c r="N112" s="654"/>
      <c r="O112" s="654"/>
      <c r="P112" s="654"/>
      <c r="Q112" s="654"/>
      <c r="R112" s="654"/>
      <c r="S112" s="663"/>
    </row>
    <row r="113" spans="1:21" x14ac:dyDescent="0.25">
      <c r="A113" s="664"/>
      <c r="B113" s="654"/>
      <c r="C113" s="654"/>
      <c r="D113" s="654"/>
      <c r="E113" s="654"/>
      <c r="F113" s="654"/>
      <c r="G113" s="654"/>
      <c r="H113" s="654"/>
      <c r="I113" s="654"/>
      <c r="J113" s="654"/>
      <c r="K113" s="654"/>
      <c r="L113" s="654"/>
      <c r="M113" s="654"/>
      <c r="N113" s="654"/>
      <c r="O113" s="654"/>
      <c r="P113" s="654"/>
      <c r="Q113" s="654"/>
      <c r="R113" s="654"/>
      <c r="S113" s="663"/>
    </row>
    <row r="114" spans="1:21" x14ac:dyDescent="0.25">
      <c r="A114" s="664"/>
      <c r="B114" s="874" t="s">
        <v>1028</v>
      </c>
      <c r="C114" s="654"/>
      <c r="D114" s="654"/>
      <c r="E114" s="654"/>
      <c r="F114" s="654"/>
      <c r="G114" s="654"/>
      <c r="H114" s="654"/>
      <c r="I114" s="654"/>
      <c r="J114" s="654"/>
      <c r="K114" s="654"/>
      <c r="L114" s="654"/>
      <c r="M114" s="654"/>
      <c r="N114" s="654"/>
      <c r="O114" s="654"/>
      <c r="P114" s="654"/>
      <c r="Q114" s="654"/>
      <c r="R114" s="654"/>
      <c r="S114" s="663"/>
    </row>
    <row r="115" spans="1:21" x14ac:dyDescent="0.25">
      <c r="A115" s="664"/>
      <c r="B115" s="874" t="s">
        <v>1029</v>
      </c>
      <c r="C115" s="654"/>
      <c r="D115" s="654"/>
      <c r="E115" s="654"/>
      <c r="F115" s="654"/>
      <c r="G115" s="654"/>
      <c r="H115" s="654"/>
      <c r="I115" s="654"/>
      <c r="J115" s="654"/>
      <c r="K115" s="654"/>
      <c r="L115" s="654"/>
      <c r="M115" s="654"/>
      <c r="N115" s="654"/>
      <c r="O115" s="654"/>
      <c r="P115" s="654"/>
      <c r="Q115" s="654"/>
      <c r="R115" s="654"/>
      <c r="S115" s="663"/>
    </row>
    <row r="116" spans="1:21" x14ac:dyDescent="0.25">
      <c r="A116" s="578"/>
      <c r="B116" s="574"/>
      <c r="C116" s="574"/>
      <c r="D116" s="574"/>
      <c r="E116" s="574"/>
      <c r="F116" s="574"/>
      <c r="G116" s="574"/>
      <c r="H116" s="574"/>
      <c r="I116" s="574"/>
      <c r="J116" s="574"/>
      <c r="K116" s="574"/>
      <c r="L116" s="574"/>
      <c r="M116" s="574"/>
      <c r="N116" s="574"/>
      <c r="O116" s="574"/>
      <c r="P116" s="574"/>
      <c r="Q116" s="574"/>
      <c r="R116" s="574"/>
      <c r="S116" s="577"/>
    </row>
    <row r="117" spans="1:21" ht="14.25" customHeight="1" x14ac:dyDescent="0.25">
      <c r="A117" s="1452" t="s">
        <v>51</v>
      </c>
      <c r="B117" s="1453"/>
      <c r="C117" s="1453"/>
      <c r="D117" s="1454"/>
      <c r="E117" s="1455" t="s">
        <v>361</v>
      </c>
      <c r="F117" s="1456"/>
      <c r="G117" s="1456"/>
      <c r="H117" s="1456"/>
      <c r="I117" s="1456"/>
      <c r="J117" s="1456"/>
      <c r="K117" s="1456"/>
      <c r="L117" s="1456"/>
      <c r="M117" s="1456"/>
      <c r="N117" s="1456"/>
      <c r="O117" s="1456"/>
      <c r="P117" s="1456"/>
      <c r="Q117" s="1456"/>
      <c r="R117" s="1456"/>
      <c r="S117" s="1457"/>
    </row>
    <row r="118" spans="1:21" ht="14.25" customHeight="1" x14ac:dyDescent="0.25">
      <c r="A118" s="1461" t="s">
        <v>1038</v>
      </c>
      <c r="B118" s="1462"/>
      <c r="C118" s="1462"/>
      <c r="D118" s="1463"/>
      <c r="E118" s="1458"/>
      <c r="F118" s="1459"/>
      <c r="G118" s="1459"/>
      <c r="H118" s="1459"/>
      <c r="I118" s="1459"/>
      <c r="J118" s="1459"/>
      <c r="K118" s="1459"/>
      <c r="L118" s="1459"/>
      <c r="M118" s="1459"/>
      <c r="N118" s="1459"/>
      <c r="O118" s="1459"/>
      <c r="P118" s="1459"/>
      <c r="Q118" s="1459"/>
      <c r="R118" s="1459"/>
      <c r="S118" s="1460"/>
    </row>
    <row r="119" spans="1:21" ht="14.25" customHeight="1" x14ac:dyDescent="0.25">
      <c r="A119" s="1464" t="s">
        <v>52</v>
      </c>
      <c r="B119" s="1465"/>
      <c r="C119" s="1465"/>
      <c r="D119" s="1466"/>
      <c r="E119" s="1467" t="s">
        <v>362</v>
      </c>
      <c r="F119" s="1468"/>
      <c r="G119" s="1468"/>
      <c r="H119" s="1468"/>
      <c r="I119" s="1468"/>
      <c r="J119" s="1468"/>
      <c r="K119" s="1468"/>
      <c r="L119" s="1468"/>
      <c r="M119" s="1468"/>
      <c r="N119" s="1468"/>
      <c r="O119" s="1468"/>
      <c r="P119" s="1468"/>
      <c r="Q119" s="1468"/>
      <c r="R119" s="1468"/>
      <c r="S119" s="1469"/>
    </row>
    <row r="120" spans="1:21" x14ac:dyDescent="0.25">
      <c r="A120" s="1437" t="s">
        <v>53</v>
      </c>
      <c r="B120" s="1438"/>
      <c r="C120" s="1438"/>
      <c r="D120" s="1438"/>
      <c r="E120" s="860"/>
      <c r="F120" s="660"/>
      <c r="G120" s="660"/>
      <c r="H120" s="660"/>
      <c r="I120" s="660"/>
      <c r="J120" s="660"/>
      <c r="K120" s="660"/>
      <c r="L120" s="660"/>
      <c r="M120" s="660"/>
      <c r="N120" s="660"/>
      <c r="O120" s="660"/>
      <c r="P120" s="660"/>
      <c r="Q120" s="660"/>
      <c r="R120" s="660"/>
      <c r="S120" s="661"/>
    </row>
    <row r="121" spans="1:21" x14ac:dyDescent="0.25">
      <c r="A121" s="1470" t="s">
        <v>1039</v>
      </c>
      <c r="B121" s="1471"/>
      <c r="C121" s="1471"/>
      <c r="D121" s="1471"/>
      <c r="E121" s="1471"/>
      <c r="F121" s="1471"/>
      <c r="G121" s="1471"/>
      <c r="H121" s="1471"/>
      <c r="I121" s="1471"/>
      <c r="J121" s="1471"/>
      <c r="K121" s="1471"/>
      <c r="L121" s="1471"/>
      <c r="M121" s="1471"/>
      <c r="N121" s="1471"/>
      <c r="O121" s="1471"/>
      <c r="P121" s="1471"/>
      <c r="Q121" s="1471"/>
      <c r="R121" s="1471"/>
      <c r="S121" s="1472"/>
    </row>
    <row r="122" spans="1:21" x14ac:dyDescent="0.25">
      <c r="A122" s="1473"/>
      <c r="B122" s="1471"/>
      <c r="C122" s="1471"/>
      <c r="D122" s="1471"/>
      <c r="E122" s="1471"/>
      <c r="F122" s="1471"/>
      <c r="G122" s="1471"/>
      <c r="H122" s="1471"/>
      <c r="I122" s="1471"/>
      <c r="J122" s="1471"/>
      <c r="K122" s="1471"/>
      <c r="L122" s="1471"/>
      <c r="M122" s="1471"/>
      <c r="N122" s="1471"/>
      <c r="O122" s="1471"/>
      <c r="P122" s="1471"/>
      <c r="Q122" s="1471"/>
      <c r="R122" s="1471"/>
      <c r="S122" s="1472"/>
    </row>
    <row r="123" spans="1:21" x14ac:dyDescent="0.25">
      <c r="A123" s="1473"/>
      <c r="B123" s="1471"/>
      <c r="C123" s="1471"/>
      <c r="D123" s="1471"/>
      <c r="E123" s="1471"/>
      <c r="F123" s="1471"/>
      <c r="G123" s="1471"/>
      <c r="H123" s="1471"/>
      <c r="I123" s="1471"/>
      <c r="J123" s="1471"/>
      <c r="K123" s="1471"/>
      <c r="L123" s="1471"/>
      <c r="M123" s="1471"/>
      <c r="N123" s="1471"/>
      <c r="O123" s="1471"/>
      <c r="P123" s="1471"/>
      <c r="Q123" s="1471"/>
      <c r="R123" s="1471"/>
      <c r="S123" s="1472"/>
      <c r="U123" s="671"/>
    </row>
    <row r="124" spans="1:21" x14ac:dyDescent="0.25">
      <c r="A124" s="1473"/>
      <c r="B124" s="1471"/>
      <c r="C124" s="1471"/>
      <c r="D124" s="1471"/>
      <c r="E124" s="1471"/>
      <c r="F124" s="1471"/>
      <c r="G124" s="1471"/>
      <c r="H124" s="1471"/>
      <c r="I124" s="1471"/>
      <c r="J124" s="1471"/>
      <c r="K124" s="1471"/>
      <c r="L124" s="1471"/>
      <c r="M124" s="1471"/>
      <c r="N124" s="1471"/>
      <c r="O124" s="1471"/>
      <c r="P124" s="1471"/>
      <c r="Q124" s="1471"/>
      <c r="R124" s="1471"/>
      <c r="S124" s="1472"/>
      <c r="U124" s="671"/>
    </row>
    <row r="125" spans="1:21" x14ac:dyDescent="0.25">
      <c r="A125" s="1473"/>
      <c r="B125" s="1471"/>
      <c r="C125" s="1471"/>
      <c r="D125" s="1471"/>
      <c r="E125" s="1471"/>
      <c r="F125" s="1471"/>
      <c r="G125" s="1471"/>
      <c r="H125" s="1471"/>
      <c r="I125" s="1471"/>
      <c r="J125" s="1471"/>
      <c r="K125" s="1471"/>
      <c r="L125" s="1471"/>
      <c r="M125" s="1471"/>
      <c r="N125" s="1471"/>
      <c r="O125" s="1471"/>
      <c r="P125" s="1471"/>
      <c r="Q125" s="1471"/>
      <c r="R125" s="1471"/>
      <c r="S125" s="1472"/>
    </row>
    <row r="126" spans="1:21" x14ac:dyDescent="0.25">
      <c r="A126" s="1473"/>
      <c r="B126" s="1471"/>
      <c r="C126" s="1471"/>
      <c r="D126" s="1471"/>
      <c r="E126" s="1471"/>
      <c r="F126" s="1471"/>
      <c r="G126" s="1471"/>
      <c r="H126" s="1471"/>
      <c r="I126" s="1471"/>
      <c r="J126" s="1471"/>
      <c r="K126" s="1471"/>
      <c r="L126" s="1471"/>
      <c r="M126" s="1471"/>
      <c r="N126" s="1471"/>
      <c r="O126" s="1471"/>
      <c r="P126" s="1471"/>
      <c r="Q126" s="1471"/>
      <c r="R126" s="1471"/>
      <c r="S126" s="1472"/>
    </row>
    <row r="127" spans="1:21" x14ac:dyDescent="0.25">
      <c r="A127" s="1473"/>
      <c r="B127" s="1471"/>
      <c r="C127" s="1471"/>
      <c r="D127" s="1471"/>
      <c r="E127" s="1471"/>
      <c r="F127" s="1471"/>
      <c r="G127" s="1471"/>
      <c r="H127" s="1471"/>
      <c r="I127" s="1471"/>
      <c r="J127" s="1471"/>
      <c r="K127" s="1471"/>
      <c r="L127" s="1471"/>
      <c r="M127" s="1471"/>
      <c r="N127" s="1471"/>
      <c r="O127" s="1471"/>
      <c r="P127" s="1471"/>
      <c r="Q127" s="1471"/>
      <c r="R127" s="1471"/>
      <c r="S127" s="1472"/>
    </row>
    <row r="128" spans="1:21" x14ac:dyDescent="0.25">
      <c r="A128" s="1474"/>
      <c r="B128" s="1475"/>
      <c r="C128" s="1475"/>
      <c r="D128" s="1475"/>
      <c r="E128" s="1475"/>
      <c r="F128" s="1475"/>
      <c r="G128" s="1475"/>
      <c r="H128" s="1475"/>
      <c r="I128" s="1475"/>
      <c r="J128" s="1475"/>
      <c r="K128" s="1475"/>
      <c r="L128" s="1475"/>
      <c r="M128" s="1475"/>
      <c r="N128" s="1475"/>
      <c r="O128" s="1475"/>
      <c r="P128" s="1475"/>
      <c r="Q128" s="1475"/>
      <c r="R128" s="1475"/>
      <c r="S128" s="1476"/>
    </row>
    <row r="129" spans="1:19" x14ac:dyDescent="0.25">
      <c r="A129" s="1437" t="s">
        <v>351</v>
      </c>
      <c r="B129" s="1438"/>
      <c r="C129" s="1438"/>
      <c r="D129" s="1438"/>
      <c r="E129" s="668"/>
      <c r="F129" s="665"/>
      <c r="G129" s="665"/>
      <c r="H129" s="665"/>
      <c r="I129" s="665"/>
      <c r="J129" s="665"/>
      <c r="K129" s="665"/>
      <c r="L129" s="665"/>
      <c r="M129" s="665"/>
      <c r="N129" s="665"/>
      <c r="O129" s="665"/>
      <c r="P129" s="665"/>
      <c r="Q129" s="665"/>
      <c r="R129" s="665"/>
      <c r="S129" s="669"/>
    </row>
    <row r="130" spans="1:19" x14ac:dyDescent="0.25">
      <c r="A130" s="1477" t="s">
        <v>1040</v>
      </c>
      <c r="B130" s="1478"/>
      <c r="C130" s="1478"/>
      <c r="D130" s="1478"/>
      <c r="E130" s="1478"/>
      <c r="F130" s="1478"/>
      <c r="G130" s="1478"/>
      <c r="H130" s="1478"/>
      <c r="I130" s="1478"/>
      <c r="J130" s="1478"/>
      <c r="K130" s="1478"/>
      <c r="L130" s="1478"/>
      <c r="M130" s="1478"/>
      <c r="N130" s="1478"/>
      <c r="O130" s="1478"/>
      <c r="P130" s="1478"/>
      <c r="Q130" s="1478"/>
      <c r="R130" s="1478"/>
      <c r="S130" s="1479"/>
    </row>
    <row r="131" spans="1:19" x14ac:dyDescent="0.25">
      <c r="A131" s="1477"/>
      <c r="B131" s="1478"/>
      <c r="C131" s="1478"/>
      <c r="D131" s="1478"/>
      <c r="E131" s="1478"/>
      <c r="F131" s="1478"/>
      <c r="G131" s="1478"/>
      <c r="H131" s="1478"/>
      <c r="I131" s="1478"/>
      <c r="J131" s="1478"/>
      <c r="K131" s="1478"/>
      <c r="L131" s="1478"/>
      <c r="M131" s="1478"/>
      <c r="N131" s="1478"/>
      <c r="O131" s="1478"/>
      <c r="P131" s="1478"/>
      <c r="Q131" s="1478"/>
      <c r="R131" s="1478"/>
      <c r="S131" s="1479"/>
    </row>
    <row r="132" spans="1:19" x14ac:dyDescent="0.25">
      <c r="A132" s="1480"/>
      <c r="B132" s="1481"/>
      <c r="C132" s="1481"/>
      <c r="D132" s="1481"/>
      <c r="E132" s="1481"/>
      <c r="F132" s="1481"/>
      <c r="G132" s="1481"/>
      <c r="H132" s="1481"/>
      <c r="I132" s="1481"/>
      <c r="J132" s="1481"/>
      <c r="K132" s="1481"/>
      <c r="L132" s="1481"/>
      <c r="M132" s="1481"/>
      <c r="N132" s="1481"/>
      <c r="O132" s="1481"/>
      <c r="P132" s="1481"/>
      <c r="Q132" s="1481"/>
      <c r="R132" s="1481"/>
      <c r="S132" s="1482"/>
    </row>
    <row r="133" spans="1:19" x14ac:dyDescent="0.25">
      <c r="A133" s="1437" t="s">
        <v>54</v>
      </c>
      <c r="B133" s="1438"/>
      <c r="C133" s="1438"/>
      <c r="D133" s="1438"/>
      <c r="E133" s="660"/>
      <c r="F133" s="660"/>
      <c r="G133" s="660"/>
      <c r="H133" s="660"/>
      <c r="I133" s="660"/>
      <c r="J133" s="660"/>
      <c r="K133" s="660"/>
      <c r="L133" s="660"/>
      <c r="M133" s="660"/>
      <c r="N133" s="660"/>
      <c r="O133" s="660"/>
      <c r="P133" s="660"/>
      <c r="Q133" s="660"/>
      <c r="R133" s="660"/>
      <c r="S133" s="661"/>
    </row>
    <row r="134" spans="1:19" x14ac:dyDescent="0.25">
      <c r="A134" s="1477" t="s">
        <v>1041</v>
      </c>
      <c r="B134" s="1478"/>
      <c r="C134" s="1478"/>
      <c r="D134" s="1478"/>
      <c r="E134" s="1478"/>
      <c r="F134" s="1478"/>
      <c r="G134" s="1478"/>
      <c r="H134" s="1478"/>
      <c r="I134" s="1478"/>
      <c r="J134" s="1478"/>
      <c r="K134" s="1478"/>
      <c r="L134" s="1478"/>
      <c r="M134" s="1478"/>
      <c r="N134" s="1478"/>
      <c r="O134" s="1478"/>
      <c r="P134" s="1478"/>
      <c r="Q134" s="1478"/>
      <c r="R134" s="1478"/>
      <c r="S134" s="1479"/>
    </row>
    <row r="135" spans="1:19" x14ac:dyDescent="0.25">
      <c r="A135" s="1477"/>
      <c r="B135" s="1478"/>
      <c r="C135" s="1478"/>
      <c r="D135" s="1478"/>
      <c r="E135" s="1478"/>
      <c r="F135" s="1478"/>
      <c r="G135" s="1478"/>
      <c r="H135" s="1478"/>
      <c r="I135" s="1478"/>
      <c r="J135" s="1478"/>
      <c r="K135" s="1478"/>
      <c r="L135" s="1478"/>
      <c r="M135" s="1478"/>
      <c r="N135" s="1478"/>
      <c r="O135" s="1478"/>
      <c r="P135" s="1478"/>
      <c r="Q135" s="1478"/>
      <c r="R135" s="1478"/>
      <c r="S135" s="1479"/>
    </row>
    <row r="136" spans="1:19" x14ac:dyDescent="0.25">
      <c r="A136" s="1477"/>
      <c r="B136" s="1478"/>
      <c r="C136" s="1478"/>
      <c r="D136" s="1478"/>
      <c r="E136" s="1478"/>
      <c r="F136" s="1478"/>
      <c r="G136" s="1478"/>
      <c r="H136" s="1478"/>
      <c r="I136" s="1478"/>
      <c r="J136" s="1478"/>
      <c r="K136" s="1478"/>
      <c r="L136" s="1478"/>
      <c r="M136" s="1478"/>
      <c r="N136" s="1478"/>
      <c r="O136" s="1478"/>
      <c r="P136" s="1478"/>
      <c r="Q136" s="1478"/>
      <c r="R136" s="1478"/>
      <c r="S136" s="1479"/>
    </row>
    <row r="137" spans="1:19" x14ac:dyDescent="0.25">
      <c r="A137" s="1477"/>
      <c r="B137" s="1478"/>
      <c r="C137" s="1478"/>
      <c r="D137" s="1478"/>
      <c r="E137" s="1478"/>
      <c r="F137" s="1478"/>
      <c r="G137" s="1478"/>
      <c r="H137" s="1478"/>
      <c r="I137" s="1478"/>
      <c r="J137" s="1478"/>
      <c r="K137" s="1478"/>
      <c r="L137" s="1478"/>
      <c r="M137" s="1478"/>
      <c r="N137" s="1478"/>
      <c r="O137" s="1478"/>
      <c r="P137" s="1478"/>
      <c r="Q137" s="1478"/>
      <c r="R137" s="1478"/>
      <c r="S137" s="1479"/>
    </row>
    <row r="138" spans="1:19" x14ac:dyDescent="0.25">
      <c r="A138" s="1477"/>
      <c r="B138" s="1478"/>
      <c r="C138" s="1478"/>
      <c r="D138" s="1478"/>
      <c r="E138" s="1478"/>
      <c r="F138" s="1478"/>
      <c r="G138" s="1478"/>
      <c r="H138" s="1478"/>
      <c r="I138" s="1478"/>
      <c r="J138" s="1478"/>
      <c r="K138" s="1478"/>
      <c r="L138" s="1478"/>
      <c r="M138" s="1478"/>
      <c r="N138" s="1478"/>
      <c r="O138" s="1478"/>
      <c r="P138" s="1478"/>
      <c r="Q138" s="1478"/>
      <c r="R138" s="1478"/>
      <c r="S138" s="1479"/>
    </row>
    <row r="139" spans="1:19" x14ac:dyDescent="0.25">
      <c r="A139" s="1477"/>
      <c r="B139" s="1478"/>
      <c r="C139" s="1478"/>
      <c r="D139" s="1478"/>
      <c r="E139" s="1478"/>
      <c r="F139" s="1478"/>
      <c r="G139" s="1478"/>
      <c r="H139" s="1478"/>
      <c r="I139" s="1478"/>
      <c r="J139" s="1478"/>
      <c r="K139" s="1478"/>
      <c r="L139" s="1478"/>
      <c r="M139" s="1478"/>
      <c r="N139" s="1478"/>
      <c r="O139" s="1478"/>
      <c r="P139" s="1478"/>
      <c r="Q139" s="1478"/>
      <c r="R139" s="1478"/>
      <c r="S139" s="1479"/>
    </row>
    <row r="140" spans="1:19" x14ac:dyDescent="0.25">
      <c r="A140" s="1477"/>
      <c r="B140" s="1478"/>
      <c r="C140" s="1478"/>
      <c r="D140" s="1478"/>
      <c r="E140" s="1478"/>
      <c r="F140" s="1478"/>
      <c r="G140" s="1478"/>
      <c r="H140" s="1478"/>
      <c r="I140" s="1478"/>
      <c r="J140" s="1478"/>
      <c r="K140" s="1478"/>
      <c r="L140" s="1478"/>
      <c r="M140" s="1478"/>
      <c r="N140" s="1478"/>
      <c r="O140" s="1478"/>
      <c r="P140" s="1478"/>
      <c r="Q140" s="1478"/>
      <c r="R140" s="1478"/>
      <c r="S140" s="1479"/>
    </row>
    <row r="141" spans="1:19" x14ac:dyDescent="0.25">
      <c r="A141" s="1477"/>
      <c r="B141" s="1478"/>
      <c r="C141" s="1478"/>
      <c r="D141" s="1478"/>
      <c r="E141" s="1478"/>
      <c r="F141" s="1478"/>
      <c r="G141" s="1478"/>
      <c r="H141" s="1478"/>
      <c r="I141" s="1478"/>
      <c r="J141" s="1478"/>
      <c r="K141" s="1478"/>
      <c r="L141" s="1478"/>
      <c r="M141" s="1478"/>
      <c r="N141" s="1478"/>
      <c r="O141" s="1478"/>
      <c r="P141" s="1478"/>
      <c r="Q141" s="1478"/>
      <c r="R141" s="1478"/>
      <c r="S141" s="1479"/>
    </row>
    <row r="142" spans="1:19" x14ac:dyDescent="0.25">
      <c r="A142" s="1477"/>
      <c r="B142" s="1478"/>
      <c r="C142" s="1478"/>
      <c r="D142" s="1478"/>
      <c r="E142" s="1478"/>
      <c r="F142" s="1478"/>
      <c r="G142" s="1478"/>
      <c r="H142" s="1478"/>
      <c r="I142" s="1478"/>
      <c r="J142" s="1478"/>
      <c r="K142" s="1478"/>
      <c r="L142" s="1478"/>
      <c r="M142" s="1478"/>
      <c r="N142" s="1478"/>
      <c r="O142" s="1478"/>
      <c r="P142" s="1478"/>
      <c r="Q142" s="1478"/>
      <c r="R142" s="1478"/>
      <c r="S142" s="1479"/>
    </row>
    <row r="143" spans="1:19" x14ac:dyDescent="0.25">
      <c r="A143" s="1477"/>
      <c r="B143" s="1478"/>
      <c r="C143" s="1478"/>
      <c r="D143" s="1478"/>
      <c r="E143" s="1478"/>
      <c r="F143" s="1478"/>
      <c r="G143" s="1478"/>
      <c r="H143" s="1478"/>
      <c r="I143" s="1478"/>
      <c r="J143" s="1478"/>
      <c r="K143" s="1478"/>
      <c r="L143" s="1478"/>
      <c r="M143" s="1478"/>
      <c r="N143" s="1478"/>
      <c r="O143" s="1478"/>
      <c r="P143" s="1478"/>
      <c r="Q143" s="1478"/>
      <c r="R143" s="1478"/>
      <c r="S143" s="1479"/>
    </row>
    <row r="144" spans="1:19" x14ac:dyDescent="0.25">
      <c r="A144" s="1477"/>
      <c r="B144" s="1478"/>
      <c r="C144" s="1478"/>
      <c r="D144" s="1478"/>
      <c r="E144" s="1478"/>
      <c r="F144" s="1478"/>
      <c r="G144" s="1478"/>
      <c r="H144" s="1478"/>
      <c r="I144" s="1478"/>
      <c r="J144" s="1478"/>
      <c r="K144" s="1478"/>
      <c r="L144" s="1478"/>
      <c r="M144" s="1478"/>
      <c r="N144" s="1478"/>
      <c r="O144" s="1478"/>
      <c r="P144" s="1478"/>
      <c r="Q144" s="1478"/>
      <c r="R144" s="1478"/>
      <c r="S144" s="1479"/>
    </row>
    <row r="145" spans="1:19" x14ac:dyDescent="0.25">
      <c r="A145" s="1477"/>
      <c r="B145" s="1478"/>
      <c r="C145" s="1478"/>
      <c r="D145" s="1478"/>
      <c r="E145" s="1478"/>
      <c r="F145" s="1478"/>
      <c r="G145" s="1478"/>
      <c r="H145" s="1478"/>
      <c r="I145" s="1478"/>
      <c r="J145" s="1478"/>
      <c r="K145" s="1478"/>
      <c r="L145" s="1478"/>
      <c r="M145" s="1478"/>
      <c r="N145" s="1478"/>
      <c r="O145" s="1478"/>
      <c r="P145" s="1478"/>
      <c r="Q145" s="1478"/>
      <c r="R145" s="1478"/>
      <c r="S145" s="1479"/>
    </row>
    <row r="146" spans="1:19" x14ac:dyDescent="0.25">
      <c r="A146" s="1477"/>
      <c r="B146" s="1478"/>
      <c r="C146" s="1478"/>
      <c r="D146" s="1478"/>
      <c r="E146" s="1478"/>
      <c r="F146" s="1478"/>
      <c r="G146" s="1478"/>
      <c r="H146" s="1478"/>
      <c r="I146" s="1478"/>
      <c r="J146" s="1478"/>
      <c r="K146" s="1478"/>
      <c r="L146" s="1478"/>
      <c r="M146" s="1478"/>
      <c r="N146" s="1478"/>
      <c r="O146" s="1478"/>
      <c r="P146" s="1478"/>
      <c r="Q146" s="1478"/>
      <c r="R146" s="1478"/>
      <c r="S146" s="1479"/>
    </row>
    <row r="147" spans="1:19" x14ac:dyDescent="0.25">
      <c r="A147" s="1477"/>
      <c r="B147" s="1478"/>
      <c r="C147" s="1478"/>
      <c r="D147" s="1478"/>
      <c r="E147" s="1478"/>
      <c r="F147" s="1478"/>
      <c r="G147" s="1478"/>
      <c r="H147" s="1478"/>
      <c r="I147" s="1478"/>
      <c r="J147" s="1478"/>
      <c r="K147" s="1478"/>
      <c r="L147" s="1478"/>
      <c r="M147" s="1478"/>
      <c r="N147" s="1478"/>
      <c r="O147" s="1478"/>
      <c r="P147" s="1478"/>
      <c r="Q147" s="1478"/>
      <c r="R147" s="1478"/>
      <c r="S147" s="1479"/>
    </row>
    <row r="148" spans="1:19" x14ac:dyDescent="0.25">
      <c r="A148" s="1477"/>
      <c r="B148" s="1478"/>
      <c r="C148" s="1478"/>
      <c r="D148" s="1478"/>
      <c r="E148" s="1478"/>
      <c r="F148" s="1478"/>
      <c r="G148" s="1478"/>
      <c r="H148" s="1478"/>
      <c r="I148" s="1478"/>
      <c r="J148" s="1478"/>
      <c r="K148" s="1478"/>
      <c r="L148" s="1478"/>
      <c r="M148" s="1478"/>
      <c r="N148" s="1478"/>
      <c r="O148" s="1478"/>
      <c r="P148" s="1478"/>
      <c r="Q148" s="1478"/>
      <c r="R148" s="1478"/>
      <c r="S148" s="1479"/>
    </row>
    <row r="149" spans="1:19" x14ac:dyDescent="0.25">
      <c r="A149" s="1477"/>
      <c r="B149" s="1478"/>
      <c r="C149" s="1478"/>
      <c r="D149" s="1478"/>
      <c r="E149" s="1478"/>
      <c r="F149" s="1478"/>
      <c r="G149" s="1478"/>
      <c r="H149" s="1478"/>
      <c r="I149" s="1478"/>
      <c r="J149" s="1478"/>
      <c r="K149" s="1478"/>
      <c r="L149" s="1478"/>
      <c r="M149" s="1478"/>
      <c r="N149" s="1478"/>
      <c r="O149" s="1478"/>
      <c r="P149" s="1478"/>
      <c r="Q149" s="1478"/>
      <c r="R149" s="1478"/>
      <c r="S149" s="1479"/>
    </row>
    <row r="150" spans="1:19" x14ac:dyDescent="0.25">
      <c r="A150" s="1477"/>
      <c r="B150" s="1478"/>
      <c r="C150" s="1478"/>
      <c r="D150" s="1478"/>
      <c r="E150" s="1478"/>
      <c r="F150" s="1478"/>
      <c r="G150" s="1478"/>
      <c r="H150" s="1478"/>
      <c r="I150" s="1478"/>
      <c r="J150" s="1478"/>
      <c r="K150" s="1478"/>
      <c r="L150" s="1478"/>
      <c r="M150" s="1478"/>
      <c r="N150" s="1478"/>
      <c r="O150" s="1478"/>
      <c r="P150" s="1478"/>
      <c r="Q150" s="1478"/>
      <c r="R150" s="1478"/>
      <c r="S150" s="1479"/>
    </row>
    <row r="151" spans="1:19" x14ac:dyDescent="0.25">
      <c r="A151" s="1477"/>
      <c r="B151" s="1478"/>
      <c r="C151" s="1478"/>
      <c r="D151" s="1478"/>
      <c r="E151" s="1478"/>
      <c r="F151" s="1478"/>
      <c r="G151" s="1478"/>
      <c r="H151" s="1478"/>
      <c r="I151" s="1478"/>
      <c r="J151" s="1478"/>
      <c r="K151" s="1478"/>
      <c r="L151" s="1478"/>
      <c r="M151" s="1478"/>
      <c r="N151" s="1478"/>
      <c r="O151" s="1478"/>
      <c r="P151" s="1478"/>
      <c r="Q151" s="1478"/>
      <c r="R151" s="1478"/>
      <c r="S151" s="1479"/>
    </row>
    <row r="152" spans="1:19" x14ac:dyDescent="0.25">
      <c r="A152" s="1480"/>
      <c r="B152" s="1481"/>
      <c r="C152" s="1481"/>
      <c r="D152" s="1481"/>
      <c r="E152" s="1481"/>
      <c r="F152" s="1481"/>
      <c r="G152" s="1481"/>
      <c r="H152" s="1481"/>
      <c r="I152" s="1481"/>
      <c r="J152" s="1481"/>
      <c r="K152" s="1481"/>
      <c r="L152" s="1481"/>
      <c r="M152" s="1481"/>
      <c r="N152" s="1481"/>
      <c r="O152" s="1481"/>
      <c r="P152" s="1481"/>
      <c r="Q152" s="1481"/>
      <c r="R152" s="1481"/>
      <c r="S152" s="1482"/>
    </row>
    <row r="153" spans="1:19" x14ac:dyDescent="0.25">
      <c r="A153" s="1437" t="s">
        <v>60</v>
      </c>
      <c r="B153" s="1438"/>
      <c r="C153" s="1438"/>
      <c r="D153" s="1438"/>
      <c r="E153" s="665"/>
      <c r="F153" s="665"/>
      <c r="G153" s="665"/>
      <c r="H153" s="665"/>
      <c r="I153" s="665"/>
      <c r="J153" s="665"/>
      <c r="K153" s="666"/>
      <c r="L153" s="665"/>
      <c r="M153" s="665"/>
      <c r="N153" s="665"/>
      <c r="O153" s="665"/>
      <c r="P153" s="665"/>
      <c r="Q153" s="665"/>
      <c r="R153" s="665"/>
      <c r="S153" s="669"/>
    </row>
    <row r="154" spans="1:19" x14ac:dyDescent="0.25">
      <c r="A154" s="1477" t="s">
        <v>353</v>
      </c>
      <c r="B154" s="1478"/>
      <c r="C154" s="1478"/>
      <c r="D154" s="1478"/>
      <c r="E154" s="1478"/>
      <c r="F154" s="1478"/>
      <c r="G154" s="1478"/>
      <c r="H154" s="1478"/>
      <c r="I154" s="1478"/>
      <c r="J154" s="1478"/>
      <c r="K154" s="1478"/>
      <c r="L154" s="1478"/>
      <c r="M154" s="1478"/>
      <c r="N154" s="1478"/>
      <c r="O154" s="1478"/>
      <c r="P154" s="1478"/>
      <c r="Q154" s="1478"/>
      <c r="R154" s="1478"/>
      <c r="S154" s="1479"/>
    </row>
    <row r="155" spans="1:19" x14ac:dyDescent="0.25">
      <c r="A155" s="1477"/>
      <c r="B155" s="1478"/>
      <c r="C155" s="1478"/>
      <c r="D155" s="1478"/>
      <c r="E155" s="1478"/>
      <c r="F155" s="1478"/>
      <c r="G155" s="1478"/>
      <c r="H155" s="1478"/>
      <c r="I155" s="1478"/>
      <c r="J155" s="1478"/>
      <c r="K155" s="1478"/>
      <c r="L155" s="1478"/>
      <c r="M155" s="1478"/>
      <c r="N155" s="1478"/>
      <c r="O155" s="1478"/>
      <c r="P155" s="1478"/>
      <c r="Q155" s="1478"/>
      <c r="R155" s="1478"/>
      <c r="S155" s="1479"/>
    </row>
    <row r="156" spans="1:19" x14ac:dyDescent="0.25">
      <c r="A156" s="1477"/>
      <c r="B156" s="1478"/>
      <c r="C156" s="1478"/>
      <c r="D156" s="1478"/>
      <c r="E156" s="1478"/>
      <c r="F156" s="1478"/>
      <c r="G156" s="1478"/>
      <c r="H156" s="1478"/>
      <c r="I156" s="1478"/>
      <c r="J156" s="1478"/>
      <c r="K156" s="1478"/>
      <c r="L156" s="1478"/>
      <c r="M156" s="1478"/>
      <c r="N156" s="1478"/>
      <c r="O156" s="1478"/>
      <c r="P156" s="1478"/>
      <c r="Q156" s="1478"/>
      <c r="R156" s="1478"/>
      <c r="S156" s="1479"/>
    </row>
    <row r="157" spans="1:19" x14ac:dyDescent="0.25">
      <c r="A157" s="875" t="s">
        <v>1042</v>
      </c>
      <c r="B157" s="832"/>
      <c r="C157" s="654"/>
      <c r="D157" s="654"/>
      <c r="E157" s="654"/>
      <c r="F157" s="654"/>
      <c r="G157" s="654"/>
      <c r="H157" s="654"/>
      <c r="I157" s="654"/>
      <c r="K157" s="858"/>
      <c r="L157" s="884" t="s">
        <v>1044</v>
      </c>
      <c r="M157" s="654"/>
      <c r="N157" s="654"/>
      <c r="O157" s="654"/>
      <c r="P157" s="654"/>
      <c r="Q157" s="654"/>
      <c r="R157" s="654"/>
      <c r="S157" s="663"/>
    </row>
    <row r="158" spans="1:19" ht="12.75" customHeight="1" x14ac:dyDescent="0.25">
      <c r="A158" s="875" t="s">
        <v>354</v>
      </c>
      <c r="B158" s="832"/>
      <c r="C158" s="654"/>
      <c r="D158" s="654"/>
      <c r="E158" s="654"/>
      <c r="F158" s="654"/>
      <c r="G158" s="654"/>
      <c r="H158" s="654"/>
      <c r="I158" s="871"/>
      <c r="K158" s="654"/>
      <c r="L158" s="884" t="s">
        <v>1061</v>
      </c>
      <c r="M158" s="654"/>
      <c r="N158" s="654"/>
      <c r="O158" s="654"/>
      <c r="P158" s="654"/>
      <c r="Q158" s="654"/>
      <c r="R158" s="654"/>
      <c r="S158" s="663"/>
    </row>
    <row r="159" spans="1:19" ht="12.75" customHeight="1" x14ac:dyDescent="0.25">
      <c r="A159" s="875" t="s">
        <v>356</v>
      </c>
      <c r="B159" s="832"/>
      <c r="C159" s="654"/>
      <c r="D159" s="654"/>
      <c r="E159" s="654"/>
      <c r="F159" s="654"/>
      <c r="G159" s="654"/>
      <c r="H159" s="654"/>
      <c r="I159" s="871"/>
      <c r="K159" s="654"/>
      <c r="L159" s="884" t="s">
        <v>1061</v>
      </c>
      <c r="M159" s="654"/>
      <c r="N159" s="654"/>
      <c r="O159" s="654"/>
      <c r="P159" s="654"/>
      <c r="Q159" s="654"/>
      <c r="R159" s="654"/>
      <c r="S159" s="663"/>
    </row>
    <row r="160" spans="1:19" x14ac:dyDescent="0.25">
      <c r="A160" s="875" t="s">
        <v>357</v>
      </c>
      <c r="B160" s="832"/>
      <c r="C160" s="654"/>
      <c r="D160" s="654"/>
      <c r="E160" s="654"/>
      <c r="F160" s="654"/>
      <c r="G160" s="654"/>
      <c r="H160" s="654"/>
      <c r="I160" s="859"/>
      <c r="J160" s="902" t="s">
        <v>1058</v>
      </c>
      <c r="K160" s="654"/>
      <c r="M160" s="654"/>
      <c r="N160" s="654"/>
      <c r="O160" s="654"/>
      <c r="P160" s="654"/>
      <c r="Q160" s="654"/>
      <c r="R160" s="654"/>
      <c r="S160" s="663"/>
    </row>
    <row r="161" spans="1:19" x14ac:dyDescent="0.25">
      <c r="A161" s="664"/>
      <c r="B161" s="654"/>
      <c r="C161" s="654"/>
      <c r="D161" s="654"/>
      <c r="E161" s="654"/>
      <c r="F161" s="654"/>
      <c r="G161" s="893" t="s">
        <v>358</v>
      </c>
      <c r="H161" s="654"/>
      <c r="I161" s="654"/>
      <c r="K161" s="654"/>
      <c r="L161" s="876" t="s">
        <v>61</v>
      </c>
      <c r="M161" s="654"/>
      <c r="N161" s="654"/>
      <c r="O161" s="654"/>
      <c r="P161" s="654"/>
      <c r="Q161" s="654"/>
      <c r="R161" s="654"/>
      <c r="S161" s="663"/>
    </row>
    <row r="162" spans="1:19" x14ac:dyDescent="0.25">
      <c r="A162" s="875"/>
      <c r="B162" s="654"/>
      <c r="C162" s="654"/>
      <c r="D162" s="654"/>
      <c r="E162" s="654"/>
      <c r="F162" s="899" t="s">
        <v>1043</v>
      </c>
      <c r="G162" s="865"/>
      <c r="H162" s="898"/>
      <c r="I162" s="830" t="s">
        <v>1062</v>
      </c>
      <c r="J162" s="897"/>
      <c r="K162" s="897"/>
      <c r="L162" s="883"/>
      <c r="M162" s="864"/>
      <c r="N162" s="900" t="s">
        <v>62</v>
      </c>
      <c r="O162" s="654"/>
      <c r="P162" s="654"/>
      <c r="Q162" s="654"/>
      <c r="R162" s="654"/>
      <c r="S162" s="663"/>
    </row>
    <row r="163" spans="1:19" x14ac:dyDescent="0.25">
      <c r="A163" s="1437" t="s">
        <v>352</v>
      </c>
      <c r="B163" s="1438"/>
      <c r="C163" s="1438"/>
      <c r="D163" s="1438"/>
      <c r="E163" s="665"/>
      <c r="F163" s="665"/>
      <c r="G163" s="665"/>
      <c r="H163" s="660"/>
      <c r="I163" s="665"/>
      <c r="J163" s="660"/>
      <c r="K163" s="896"/>
      <c r="L163" s="660"/>
      <c r="M163" s="665"/>
      <c r="N163" s="665"/>
      <c r="O163" s="665"/>
      <c r="P163" s="665"/>
      <c r="Q163" s="665"/>
      <c r="R163" s="665"/>
      <c r="S163" s="669"/>
    </row>
    <row r="164" spans="1:19" s="878" customFormat="1" ht="12.75" customHeight="1" x14ac:dyDescent="0.25">
      <c r="A164" s="875"/>
      <c r="B164" s="832"/>
      <c r="C164" s="832"/>
      <c r="D164" s="832"/>
      <c r="E164" s="832"/>
      <c r="F164" s="832"/>
      <c r="G164" s="832"/>
      <c r="H164" s="832"/>
      <c r="I164" s="832"/>
      <c r="J164" s="832"/>
      <c r="L164" s="894" t="s">
        <v>1048</v>
      </c>
      <c r="N164" s="832"/>
      <c r="O164" s="832"/>
      <c r="P164" s="894" t="s">
        <v>347</v>
      </c>
      <c r="Q164" s="832"/>
      <c r="R164" s="832"/>
      <c r="S164" s="879"/>
    </row>
    <row r="165" spans="1:19" s="891" customFormat="1" ht="15" customHeight="1" x14ac:dyDescent="0.25">
      <c r="A165" s="1446" t="s">
        <v>1045</v>
      </c>
      <c r="B165" s="1447"/>
      <c r="C165" s="1447"/>
      <c r="D165" s="1447"/>
      <c r="E165" s="1447"/>
      <c r="F165" s="1447"/>
      <c r="G165" s="1447"/>
      <c r="H165" s="1447"/>
      <c r="I165" s="832"/>
      <c r="J165" s="832"/>
      <c r="K165" s="867"/>
      <c r="L165" s="892" t="s">
        <v>1051</v>
      </c>
      <c r="M165" s="892"/>
      <c r="N165" s="895" t="s">
        <v>1049</v>
      </c>
      <c r="O165" s="892"/>
      <c r="P165" s="892">
        <v>132</v>
      </c>
      <c r="Q165" s="895" t="s">
        <v>1050</v>
      </c>
      <c r="S165" s="879"/>
    </row>
    <row r="166" spans="1:19" s="878" customFormat="1" ht="12.75" customHeight="1" x14ac:dyDescent="0.25">
      <c r="A166" s="1446"/>
      <c r="B166" s="1447"/>
      <c r="C166" s="1447"/>
      <c r="D166" s="1447"/>
      <c r="E166" s="1447"/>
      <c r="F166" s="1447"/>
      <c r="G166" s="1447"/>
      <c r="H166" s="1447"/>
      <c r="I166" s="832"/>
      <c r="J166" s="832"/>
      <c r="K166" s="867"/>
      <c r="L166" s="892" t="s">
        <v>1052</v>
      </c>
      <c r="M166" s="892"/>
      <c r="N166" s="895" t="s">
        <v>1049</v>
      </c>
      <c r="O166" s="892"/>
      <c r="P166" s="892">
        <v>132</v>
      </c>
      <c r="Q166" s="895" t="s">
        <v>1050</v>
      </c>
      <c r="S166" s="879"/>
    </row>
    <row r="167" spans="1:19" s="878" customFormat="1" ht="15.6" x14ac:dyDescent="0.25">
      <c r="A167" s="1446" t="s">
        <v>1046</v>
      </c>
      <c r="B167" s="1447"/>
      <c r="C167" s="1447"/>
      <c r="D167" s="1447"/>
      <c r="E167" s="1447"/>
      <c r="F167" s="1447"/>
      <c r="G167" s="1447"/>
      <c r="H167" s="1447"/>
      <c r="I167" s="832"/>
      <c r="J167" s="832"/>
      <c r="K167" s="867"/>
      <c r="L167" s="892" t="s">
        <v>1051</v>
      </c>
      <c r="M167" s="892"/>
      <c r="N167" s="895" t="s">
        <v>1049</v>
      </c>
      <c r="O167" s="892"/>
      <c r="P167" s="892">
        <v>165</v>
      </c>
      <c r="Q167" s="895" t="s">
        <v>1050</v>
      </c>
      <c r="S167" s="879"/>
    </row>
    <row r="168" spans="1:19" s="878" customFormat="1" ht="15.6" x14ac:dyDescent="0.25">
      <c r="A168" s="1446"/>
      <c r="B168" s="1447"/>
      <c r="C168" s="1447"/>
      <c r="D168" s="1447"/>
      <c r="E168" s="1447"/>
      <c r="F168" s="1447"/>
      <c r="G168" s="1447"/>
      <c r="H168" s="1447"/>
      <c r="I168" s="832"/>
      <c r="J168" s="832"/>
      <c r="K168" s="867"/>
      <c r="L168" s="892" t="s">
        <v>1052</v>
      </c>
      <c r="M168" s="892"/>
      <c r="N168" s="895" t="s">
        <v>1049</v>
      </c>
      <c r="O168" s="892"/>
      <c r="P168" s="892">
        <v>165</v>
      </c>
      <c r="Q168" s="895" t="s">
        <v>1050</v>
      </c>
      <c r="S168" s="879"/>
    </row>
    <row r="169" spans="1:19" s="878" customFormat="1" ht="15.6" x14ac:dyDescent="0.25">
      <c r="A169" s="1446" t="s">
        <v>1047</v>
      </c>
      <c r="B169" s="1447"/>
      <c r="C169" s="1447"/>
      <c r="D169" s="1447"/>
      <c r="E169" s="1447"/>
      <c r="F169" s="1447"/>
      <c r="G169" s="1447"/>
      <c r="H169" s="1447"/>
      <c r="I169" s="1447"/>
      <c r="J169" s="832"/>
      <c r="K169" s="867"/>
      <c r="L169" s="892" t="s">
        <v>1051</v>
      </c>
      <c r="M169" s="892"/>
      <c r="N169" s="895" t="s">
        <v>1049</v>
      </c>
      <c r="O169" s="892"/>
      <c r="P169" s="892">
        <v>319</v>
      </c>
      <c r="Q169" s="895" t="s">
        <v>1050</v>
      </c>
      <c r="S169" s="879"/>
    </row>
    <row r="170" spans="1:19" s="878" customFormat="1" ht="15.6" x14ac:dyDescent="0.25">
      <c r="A170" s="875"/>
      <c r="B170" s="832"/>
      <c r="C170" s="832"/>
      <c r="D170" s="832"/>
      <c r="E170" s="832"/>
      <c r="F170" s="832"/>
      <c r="G170" s="832"/>
      <c r="H170" s="832"/>
      <c r="I170" s="832"/>
      <c r="J170" s="832"/>
      <c r="K170" s="832"/>
      <c r="L170" s="892" t="s">
        <v>1052</v>
      </c>
      <c r="M170" s="892"/>
      <c r="N170" s="895" t="s">
        <v>1049</v>
      </c>
      <c r="O170" s="892"/>
      <c r="P170" s="892">
        <v>319</v>
      </c>
      <c r="Q170" s="895" t="s">
        <v>1050</v>
      </c>
      <c r="S170" s="879"/>
    </row>
    <row r="171" spans="1:19" s="878" customFormat="1" x14ac:dyDescent="0.25">
      <c r="A171" s="875"/>
      <c r="B171" s="874" t="s">
        <v>1028</v>
      </c>
      <c r="C171" s="832"/>
      <c r="D171" s="832"/>
      <c r="E171" s="832"/>
      <c r="F171" s="832"/>
      <c r="G171" s="832"/>
      <c r="H171" s="832"/>
      <c r="I171" s="832"/>
      <c r="J171" s="832"/>
      <c r="K171" s="832"/>
      <c r="L171" s="832"/>
      <c r="M171" s="832"/>
      <c r="N171" s="832"/>
      <c r="O171" s="832"/>
      <c r="P171" s="832"/>
      <c r="Q171" s="832"/>
      <c r="R171" s="832"/>
      <c r="S171" s="879"/>
    </row>
    <row r="172" spans="1:19" s="878" customFormat="1" x14ac:dyDescent="0.25">
      <c r="A172" s="875"/>
      <c r="B172" s="874" t="s">
        <v>1029</v>
      </c>
      <c r="C172" s="832"/>
      <c r="D172" s="832"/>
      <c r="E172" s="832"/>
      <c r="F172" s="832"/>
      <c r="G172" s="832"/>
      <c r="H172" s="832"/>
      <c r="I172" s="832"/>
      <c r="J172" s="832"/>
      <c r="K172" s="832"/>
      <c r="L172" s="832"/>
      <c r="M172" s="832"/>
      <c r="N172" s="832"/>
      <c r="O172" s="877" t="s">
        <v>1053</v>
      </c>
      <c r="P172" s="832"/>
      <c r="Q172" s="832"/>
      <c r="R172" s="832"/>
      <c r="S172" s="879"/>
    </row>
    <row r="173" spans="1:19" s="878" customFormat="1" ht="12.75" customHeight="1" x14ac:dyDescent="0.25">
      <c r="A173" s="880"/>
      <c r="B173" s="881"/>
      <c r="C173" s="881"/>
      <c r="D173" s="881"/>
      <c r="E173" s="881"/>
      <c r="F173" s="881"/>
      <c r="G173" s="881"/>
      <c r="H173" s="881"/>
      <c r="I173" s="881"/>
      <c r="J173" s="881"/>
      <c r="K173" s="881"/>
      <c r="L173" s="881"/>
      <c r="M173" s="881"/>
      <c r="N173" s="881"/>
      <c r="O173" s="881"/>
      <c r="P173" s="881"/>
      <c r="Q173" s="881"/>
      <c r="R173" s="881"/>
      <c r="S173" s="882"/>
    </row>
    <row r="174" spans="1:19" ht="13.8" x14ac:dyDescent="0.25">
      <c r="A174" s="1452" t="s">
        <v>51</v>
      </c>
      <c r="B174" s="1453"/>
      <c r="C174" s="1453"/>
      <c r="D174" s="1454"/>
      <c r="E174" s="1455" t="s">
        <v>931</v>
      </c>
      <c r="F174" s="1456"/>
      <c r="G174" s="1456"/>
      <c r="H174" s="1456"/>
      <c r="I174" s="1456"/>
      <c r="J174" s="1456"/>
      <c r="K174" s="1456"/>
      <c r="L174" s="1456"/>
      <c r="M174" s="1456"/>
      <c r="N174" s="1456"/>
      <c r="O174" s="1456"/>
      <c r="P174" s="1456"/>
      <c r="Q174" s="1456"/>
      <c r="R174" s="1456"/>
      <c r="S174" s="1457"/>
    </row>
    <row r="175" spans="1:19" ht="13.8" x14ac:dyDescent="0.25">
      <c r="A175" s="1461" t="s">
        <v>1054</v>
      </c>
      <c r="B175" s="1462"/>
      <c r="C175" s="1462"/>
      <c r="D175" s="1463"/>
      <c r="E175" s="1458"/>
      <c r="F175" s="1459"/>
      <c r="G175" s="1459"/>
      <c r="H175" s="1459"/>
      <c r="I175" s="1459"/>
      <c r="J175" s="1459"/>
      <c r="K175" s="1459"/>
      <c r="L175" s="1459"/>
      <c r="M175" s="1459"/>
      <c r="N175" s="1459"/>
      <c r="O175" s="1459"/>
      <c r="P175" s="1459"/>
      <c r="Q175" s="1459"/>
      <c r="R175" s="1459"/>
      <c r="S175" s="1460"/>
    </row>
    <row r="176" spans="1:19" ht="13.8" x14ac:dyDescent="0.25">
      <c r="A176" s="1464" t="s">
        <v>52</v>
      </c>
      <c r="B176" s="1465"/>
      <c r="C176" s="1465"/>
      <c r="D176" s="1466"/>
      <c r="E176" s="1467" t="s">
        <v>362</v>
      </c>
      <c r="F176" s="1468"/>
      <c r="G176" s="1468"/>
      <c r="H176" s="1468"/>
      <c r="I176" s="1468"/>
      <c r="J176" s="1468"/>
      <c r="K176" s="1468"/>
      <c r="L176" s="1468"/>
      <c r="M176" s="1468"/>
      <c r="N176" s="1468"/>
      <c r="O176" s="1468"/>
      <c r="P176" s="1468"/>
      <c r="Q176" s="1468"/>
      <c r="R176" s="1468"/>
      <c r="S176" s="1469"/>
    </row>
    <row r="177" spans="1:19" x14ac:dyDescent="0.25">
      <c r="A177" s="1437" t="s">
        <v>53</v>
      </c>
      <c r="B177" s="1438"/>
      <c r="C177" s="1438"/>
      <c r="D177" s="1438"/>
      <c r="E177" s="873"/>
      <c r="F177" s="660"/>
      <c r="G177" s="660"/>
      <c r="H177" s="660"/>
      <c r="I177" s="660"/>
      <c r="J177" s="660"/>
      <c r="K177" s="660"/>
      <c r="L177" s="660"/>
      <c r="M177" s="660"/>
      <c r="N177" s="660"/>
      <c r="O177" s="660"/>
      <c r="P177" s="660"/>
      <c r="Q177" s="660"/>
      <c r="R177" s="660"/>
      <c r="S177" s="661"/>
    </row>
    <row r="178" spans="1:19" x14ac:dyDescent="0.25">
      <c r="A178" s="1470" t="s">
        <v>1055</v>
      </c>
      <c r="B178" s="1471"/>
      <c r="C178" s="1471"/>
      <c r="D178" s="1471"/>
      <c r="E178" s="1471"/>
      <c r="F178" s="1471"/>
      <c r="G178" s="1471"/>
      <c r="H178" s="1471"/>
      <c r="I178" s="1471"/>
      <c r="J178" s="1471"/>
      <c r="K178" s="1471"/>
      <c r="L178" s="1471"/>
      <c r="M178" s="1471"/>
      <c r="N178" s="1471"/>
      <c r="O178" s="1471"/>
      <c r="P178" s="1471"/>
      <c r="Q178" s="1471"/>
      <c r="R178" s="1471"/>
      <c r="S178" s="1472"/>
    </row>
    <row r="179" spans="1:19" x14ac:dyDescent="0.25">
      <c r="A179" s="1473"/>
      <c r="B179" s="1471"/>
      <c r="C179" s="1471"/>
      <c r="D179" s="1471"/>
      <c r="E179" s="1471"/>
      <c r="F179" s="1471"/>
      <c r="G179" s="1471"/>
      <c r="H179" s="1471"/>
      <c r="I179" s="1471"/>
      <c r="J179" s="1471"/>
      <c r="K179" s="1471"/>
      <c r="L179" s="1471"/>
      <c r="M179" s="1471"/>
      <c r="N179" s="1471"/>
      <c r="O179" s="1471"/>
      <c r="P179" s="1471"/>
      <c r="Q179" s="1471"/>
      <c r="R179" s="1471"/>
      <c r="S179" s="1472"/>
    </row>
    <row r="180" spans="1:19" x14ac:dyDescent="0.25">
      <c r="A180" s="1473"/>
      <c r="B180" s="1471"/>
      <c r="C180" s="1471"/>
      <c r="D180" s="1471"/>
      <c r="E180" s="1471"/>
      <c r="F180" s="1471"/>
      <c r="G180" s="1471"/>
      <c r="H180" s="1471"/>
      <c r="I180" s="1471"/>
      <c r="J180" s="1471"/>
      <c r="K180" s="1471"/>
      <c r="L180" s="1471"/>
      <c r="M180" s="1471"/>
      <c r="N180" s="1471"/>
      <c r="O180" s="1471"/>
      <c r="P180" s="1471"/>
      <c r="Q180" s="1471"/>
      <c r="R180" s="1471"/>
      <c r="S180" s="1472"/>
    </row>
    <row r="181" spans="1:19" x14ac:dyDescent="0.25">
      <c r="A181" s="1473"/>
      <c r="B181" s="1471"/>
      <c r="C181" s="1471"/>
      <c r="D181" s="1471"/>
      <c r="E181" s="1471"/>
      <c r="F181" s="1471"/>
      <c r="G181" s="1471"/>
      <c r="H181" s="1471"/>
      <c r="I181" s="1471"/>
      <c r="J181" s="1471"/>
      <c r="K181" s="1471"/>
      <c r="L181" s="1471"/>
      <c r="M181" s="1471"/>
      <c r="N181" s="1471"/>
      <c r="O181" s="1471"/>
      <c r="P181" s="1471"/>
      <c r="Q181" s="1471"/>
      <c r="R181" s="1471"/>
      <c r="S181" s="1472"/>
    </row>
    <row r="182" spans="1:19" x14ac:dyDescent="0.25">
      <c r="A182" s="1473"/>
      <c r="B182" s="1471"/>
      <c r="C182" s="1471"/>
      <c r="D182" s="1471"/>
      <c r="E182" s="1471"/>
      <c r="F182" s="1471"/>
      <c r="G182" s="1471"/>
      <c r="H182" s="1471"/>
      <c r="I182" s="1471"/>
      <c r="J182" s="1471"/>
      <c r="K182" s="1471"/>
      <c r="L182" s="1471"/>
      <c r="M182" s="1471"/>
      <c r="N182" s="1471"/>
      <c r="O182" s="1471"/>
      <c r="P182" s="1471"/>
      <c r="Q182" s="1471"/>
      <c r="R182" s="1471"/>
      <c r="S182" s="1472"/>
    </row>
    <row r="183" spans="1:19" x14ac:dyDescent="0.25">
      <c r="A183" s="1473"/>
      <c r="B183" s="1471"/>
      <c r="C183" s="1471"/>
      <c r="D183" s="1471"/>
      <c r="E183" s="1471"/>
      <c r="F183" s="1471"/>
      <c r="G183" s="1471"/>
      <c r="H183" s="1471"/>
      <c r="I183" s="1471"/>
      <c r="J183" s="1471"/>
      <c r="K183" s="1471"/>
      <c r="L183" s="1471"/>
      <c r="M183" s="1471"/>
      <c r="N183" s="1471"/>
      <c r="O183" s="1471"/>
      <c r="P183" s="1471"/>
      <c r="Q183" s="1471"/>
      <c r="R183" s="1471"/>
      <c r="S183" s="1472"/>
    </row>
    <row r="184" spans="1:19" x14ac:dyDescent="0.25">
      <c r="A184" s="1473"/>
      <c r="B184" s="1471"/>
      <c r="C184" s="1471"/>
      <c r="D184" s="1471"/>
      <c r="E184" s="1471"/>
      <c r="F184" s="1471"/>
      <c r="G184" s="1471"/>
      <c r="H184" s="1471"/>
      <c r="I184" s="1471"/>
      <c r="J184" s="1471"/>
      <c r="K184" s="1471"/>
      <c r="L184" s="1471"/>
      <c r="M184" s="1471"/>
      <c r="N184" s="1471"/>
      <c r="O184" s="1471"/>
      <c r="P184" s="1471"/>
      <c r="Q184" s="1471"/>
      <c r="R184" s="1471"/>
      <c r="S184" s="1472"/>
    </row>
    <row r="185" spans="1:19" x14ac:dyDescent="0.25">
      <c r="A185" s="1474"/>
      <c r="B185" s="1475"/>
      <c r="C185" s="1475"/>
      <c r="D185" s="1475"/>
      <c r="E185" s="1475"/>
      <c r="F185" s="1475"/>
      <c r="G185" s="1475"/>
      <c r="H185" s="1475"/>
      <c r="I185" s="1475"/>
      <c r="J185" s="1475"/>
      <c r="K185" s="1475"/>
      <c r="L185" s="1475"/>
      <c r="M185" s="1475"/>
      <c r="N185" s="1475"/>
      <c r="O185" s="1475"/>
      <c r="P185" s="1475"/>
      <c r="Q185" s="1475"/>
      <c r="R185" s="1475"/>
      <c r="S185" s="1476"/>
    </row>
    <row r="186" spans="1:19" x14ac:dyDescent="0.25">
      <c r="A186" s="1437" t="s">
        <v>351</v>
      </c>
      <c r="B186" s="1438"/>
      <c r="C186" s="1438"/>
      <c r="D186" s="1438"/>
      <c r="E186" s="668"/>
      <c r="F186" s="665"/>
      <c r="G186" s="665"/>
      <c r="H186" s="665"/>
      <c r="I186" s="665"/>
      <c r="J186" s="665"/>
      <c r="K186" s="665"/>
      <c r="L186" s="665"/>
      <c r="M186" s="665"/>
      <c r="N186" s="665"/>
      <c r="O186" s="665"/>
      <c r="P186" s="665"/>
      <c r="Q186" s="665"/>
      <c r="R186" s="665"/>
      <c r="S186" s="669"/>
    </row>
    <row r="187" spans="1:19" x14ac:dyDescent="0.25">
      <c r="A187" s="1477" t="s">
        <v>1056</v>
      </c>
      <c r="B187" s="1478"/>
      <c r="C187" s="1478"/>
      <c r="D187" s="1478"/>
      <c r="E187" s="1478"/>
      <c r="F187" s="1478"/>
      <c r="G187" s="1478"/>
      <c r="H187" s="1478"/>
      <c r="I187" s="1478"/>
      <c r="J187" s="1478"/>
      <c r="K187" s="1478"/>
      <c r="L187" s="1478"/>
      <c r="M187" s="1478"/>
      <c r="N187" s="1478"/>
      <c r="O187" s="1478"/>
      <c r="P187" s="1478"/>
      <c r="Q187" s="1478"/>
      <c r="R187" s="1478"/>
      <c r="S187" s="1479"/>
    </row>
    <row r="188" spans="1:19" x14ac:dyDescent="0.25">
      <c r="A188" s="1477"/>
      <c r="B188" s="1478"/>
      <c r="C188" s="1478"/>
      <c r="D188" s="1478"/>
      <c r="E188" s="1478"/>
      <c r="F188" s="1478"/>
      <c r="G188" s="1478"/>
      <c r="H188" s="1478"/>
      <c r="I188" s="1478"/>
      <c r="J188" s="1478"/>
      <c r="K188" s="1478"/>
      <c r="L188" s="1478"/>
      <c r="M188" s="1478"/>
      <c r="N188" s="1478"/>
      <c r="O188" s="1478"/>
      <c r="P188" s="1478"/>
      <c r="Q188" s="1478"/>
      <c r="R188" s="1478"/>
      <c r="S188" s="1479"/>
    </row>
    <row r="189" spans="1:19" x14ac:dyDescent="0.25">
      <c r="A189" s="1480"/>
      <c r="B189" s="1481"/>
      <c r="C189" s="1481"/>
      <c r="D189" s="1481"/>
      <c r="E189" s="1481"/>
      <c r="F189" s="1481"/>
      <c r="G189" s="1481"/>
      <c r="H189" s="1481"/>
      <c r="I189" s="1481"/>
      <c r="J189" s="1481"/>
      <c r="K189" s="1481"/>
      <c r="L189" s="1481"/>
      <c r="M189" s="1481"/>
      <c r="N189" s="1481"/>
      <c r="O189" s="1481"/>
      <c r="P189" s="1481"/>
      <c r="Q189" s="1481"/>
      <c r="R189" s="1481"/>
      <c r="S189" s="1482"/>
    </row>
    <row r="190" spans="1:19" x14ac:dyDescent="0.25">
      <c r="A190" s="1437" t="s">
        <v>54</v>
      </c>
      <c r="B190" s="1438"/>
      <c r="C190" s="1438"/>
      <c r="D190" s="1438"/>
      <c r="E190" s="660"/>
      <c r="F190" s="660"/>
      <c r="G190" s="660"/>
      <c r="H190" s="660"/>
      <c r="I190" s="660"/>
      <c r="J190" s="660"/>
      <c r="K190" s="660"/>
      <c r="L190" s="660"/>
      <c r="M190" s="660"/>
      <c r="N190" s="660"/>
      <c r="O190" s="660"/>
      <c r="P190" s="660"/>
      <c r="Q190" s="660"/>
      <c r="R190" s="660"/>
      <c r="S190" s="661"/>
    </row>
    <row r="191" spans="1:19" x14ac:dyDescent="0.25">
      <c r="A191" s="1477" t="s">
        <v>1057</v>
      </c>
      <c r="B191" s="1478"/>
      <c r="C191" s="1478"/>
      <c r="D191" s="1478"/>
      <c r="E191" s="1478"/>
      <c r="F191" s="1478"/>
      <c r="G191" s="1478"/>
      <c r="H191" s="1478"/>
      <c r="I191" s="1478"/>
      <c r="J191" s="1478"/>
      <c r="K191" s="1478"/>
      <c r="L191" s="1478"/>
      <c r="M191" s="1478"/>
      <c r="N191" s="1478"/>
      <c r="O191" s="1478"/>
      <c r="P191" s="1478"/>
      <c r="Q191" s="1478"/>
      <c r="R191" s="1478"/>
      <c r="S191" s="1479"/>
    </row>
    <row r="192" spans="1:19" x14ac:dyDescent="0.25">
      <c r="A192" s="1477"/>
      <c r="B192" s="1478"/>
      <c r="C192" s="1478"/>
      <c r="D192" s="1478"/>
      <c r="E192" s="1478"/>
      <c r="F192" s="1478"/>
      <c r="G192" s="1478"/>
      <c r="H192" s="1478"/>
      <c r="I192" s="1478"/>
      <c r="J192" s="1478"/>
      <c r="K192" s="1478"/>
      <c r="L192" s="1478"/>
      <c r="M192" s="1478"/>
      <c r="N192" s="1478"/>
      <c r="O192" s="1478"/>
      <c r="P192" s="1478"/>
      <c r="Q192" s="1478"/>
      <c r="R192" s="1478"/>
      <c r="S192" s="1479"/>
    </row>
    <row r="193" spans="1:19" x14ac:dyDescent="0.25">
      <c r="A193" s="1477"/>
      <c r="B193" s="1478"/>
      <c r="C193" s="1478"/>
      <c r="D193" s="1478"/>
      <c r="E193" s="1478"/>
      <c r="F193" s="1478"/>
      <c r="G193" s="1478"/>
      <c r="H193" s="1478"/>
      <c r="I193" s="1478"/>
      <c r="J193" s="1478"/>
      <c r="K193" s="1478"/>
      <c r="L193" s="1478"/>
      <c r="M193" s="1478"/>
      <c r="N193" s="1478"/>
      <c r="O193" s="1478"/>
      <c r="P193" s="1478"/>
      <c r="Q193" s="1478"/>
      <c r="R193" s="1478"/>
      <c r="S193" s="1479"/>
    </row>
    <row r="194" spans="1:19" x14ac:dyDescent="0.25">
      <c r="A194" s="1477"/>
      <c r="B194" s="1478"/>
      <c r="C194" s="1478"/>
      <c r="D194" s="1478"/>
      <c r="E194" s="1478"/>
      <c r="F194" s="1478"/>
      <c r="G194" s="1478"/>
      <c r="H194" s="1478"/>
      <c r="I194" s="1478"/>
      <c r="J194" s="1478"/>
      <c r="K194" s="1478"/>
      <c r="L194" s="1478"/>
      <c r="M194" s="1478"/>
      <c r="N194" s="1478"/>
      <c r="O194" s="1478"/>
      <c r="P194" s="1478"/>
      <c r="Q194" s="1478"/>
      <c r="R194" s="1478"/>
      <c r="S194" s="1479"/>
    </row>
    <row r="195" spans="1:19" x14ac:dyDescent="0.25">
      <c r="A195" s="1477"/>
      <c r="B195" s="1478"/>
      <c r="C195" s="1478"/>
      <c r="D195" s="1478"/>
      <c r="E195" s="1478"/>
      <c r="F195" s="1478"/>
      <c r="G195" s="1478"/>
      <c r="H195" s="1478"/>
      <c r="I195" s="1478"/>
      <c r="J195" s="1478"/>
      <c r="K195" s="1478"/>
      <c r="L195" s="1478"/>
      <c r="M195" s="1478"/>
      <c r="N195" s="1478"/>
      <c r="O195" s="1478"/>
      <c r="P195" s="1478"/>
      <c r="Q195" s="1478"/>
      <c r="R195" s="1478"/>
      <c r="S195" s="1479"/>
    </row>
    <row r="196" spans="1:19" x14ac:dyDescent="0.25">
      <c r="A196" s="1477"/>
      <c r="B196" s="1478"/>
      <c r="C196" s="1478"/>
      <c r="D196" s="1478"/>
      <c r="E196" s="1478"/>
      <c r="F196" s="1478"/>
      <c r="G196" s="1478"/>
      <c r="H196" s="1478"/>
      <c r="I196" s="1478"/>
      <c r="J196" s="1478"/>
      <c r="K196" s="1478"/>
      <c r="L196" s="1478"/>
      <c r="M196" s="1478"/>
      <c r="N196" s="1478"/>
      <c r="O196" s="1478"/>
      <c r="P196" s="1478"/>
      <c r="Q196" s="1478"/>
      <c r="R196" s="1478"/>
      <c r="S196" s="1479"/>
    </row>
    <row r="197" spans="1:19" x14ac:dyDescent="0.25">
      <c r="A197" s="1477"/>
      <c r="B197" s="1478"/>
      <c r="C197" s="1478"/>
      <c r="D197" s="1478"/>
      <c r="E197" s="1478"/>
      <c r="F197" s="1478"/>
      <c r="G197" s="1478"/>
      <c r="H197" s="1478"/>
      <c r="I197" s="1478"/>
      <c r="J197" s="1478"/>
      <c r="K197" s="1478"/>
      <c r="L197" s="1478"/>
      <c r="M197" s="1478"/>
      <c r="N197" s="1478"/>
      <c r="O197" s="1478"/>
      <c r="P197" s="1478"/>
      <c r="Q197" s="1478"/>
      <c r="R197" s="1478"/>
      <c r="S197" s="1479"/>
    </row>
    <row r="198" spans="1:19" x14ac:dyDescent="0.25">
      <c r="A198" s="1477"/>
      <c r="B198" s="1478"/>
      <c r="C198" s="1478"/>
      <c r="D198" s="1478"/>
      <c r="E198" s="1478"/>
      <c r="F198" s="1478"/>
      <c r="G198" s="1478"/>
      <c r="H198" s="1478"/>
      <c r="I198" s="1478"/>
      <c r="J198" s="1478"/>
      <c r="K198" s="1478"/>
      <c r="L198" s="1478"/>
      <c r="M198" s="1478"/>
      <c r="N198" s="1478"/>
      <c r="O198" s="1478"/>
      <c r="P198" s="1478"/>
      <c r="Q198" s="1478"/>
      <c r="R198" s="1478"/>
      <c r="S198" s="1479"/>
    </row>
    <row r="199" spans="1:19" x14ac:dyDescent="0.25">
      <c r="A199" s="1477"/>
      <c r="B199" s="1478"/>
      <c r="C199" s="1478"/>
      <c r="D199" s="1478"/>
      <c r="E199" s="1478"/>
      <c r="F199" s="1478"/>
      <c r="G199" s="1478"/>
      <c r="H199" s="1478"/>
      <c r="I199" s="1478"/>
      <c r="J199" s="1478"/>
      <c r="K199" s="1478"/>
      <c r="L199" s="1478"/>
      <c r="M199" s="1478"/>
      <c r="N199" s="1478"/>
      <c r="O199" s="1478"/>
      <c r="P199" s="1478"/>
      <c r="Q199" s="1478"/>
      <c r="R199" s="1478"/>
      <c r="S199" s="1479"/>
    </row>
    <row r="200" spans="1:19" x14ac:dyDescent="0.25">
      <c r="A200" s="1477"/>
      <c r="B200" s="1478"/>
      <c r="C200" s="1478"/>
      <c r="D200" s="1478"/>
      <c r="E200" s="1478"/>
      <c r="F200" s="1478"/>
      <c r="G200" s="1478"/>
      <c r="H200" s="1478"/>
      <c r="I200" s="1478"/>
      <c r="J200" s="1478"/>
      <c r="K200" s="1478"/>
      <c r="L200" s="1478"/>
      <c r="M200" s="1478"/>
      <c r="N200" s="1478"/>
      <c r="O200" s="1478"/>
      <c r="P200" s="1478"/>
      <c r="Q200" s="1478"/>
      <c r="R200" s="1478"/>
      <c r="S200" s="1479"/>
    </row>
    <row r="201" spans="1:19" x14ac:dyDescent="0.25">
      <c r="A201" s="1477"/>
      <c r="B201" s="1478"/>
      <c r="C201" s="1478"/>
      <c r="D201" s="1478"/>
      <c r="E201" s="1478"/>
      <c r="F201" s="1478"/>
      <c r="G201" s="1478"/>
      <c r="H201" s="1478"/>
      <c r="I201" s="1478"/>
      <c r="J201" s="1478"/>
      <c r="K201" s="1478"/>
      <c r="L201" s="1478"/>
      <c r="M201" s="1478"/>
      <c r="N201" s="1478"/>
      <c r="O201" s="1478"/>
      <c r="P201" s="1478"/>
      <c r="Q201" s="1478"/>
      <c r="R201" s="1478"/>
      <c r="S201" s="1479"/>
    </row>
    <row r="202" spans="1:19" x14ac:dyDescent="0.25">
      <c r="A202" s="1477"/>
      <c r="B202" s="1478"/>
      <c r="C202" s="1478"/>
      <c r="D202" s="1478"/>
      <c r="E202" s="1478"/>
      <c r="F202" s="1478"/>
      <c r="G202" s="1478"/>
      <c r="H202" s="1478"/>
      <c r="I202" s="1478"/>
      <c r="J202" s="1478"/>
      <c r="K202" s="1478"/>
      <c r="L202" s="1478"/>
      <c r="M202" s="1478"/>
      <c r="N202" s="1478"/>
      <c r="O202" s="1478"/>
      <c r="P202" s="1478"/>
      <c r="Q202" s="1478"/>
      <c r="R202" s="1478"/>
      <c r="S202" s="1479"/>
    </row>
    <row r="203" spans="1:19" x14ac:dyDescent="0.25">
      <c r="A203" s="1477"/>
      <c r="B203" s="1478"/>
      <c r="C203" s="1478"/>
      <c r="D203" s="1478"/>
      <c r="E203" s="1478"/>
      <c r="F203" s="1478"/>
      <c r="G203" s="1478"/>
      <c r="H203" s="1478"/>
      <c r="I203" s="1478"/>
      <c r="J203" s="1478"/>
      <c r="K203" s="1478"/>
      <c r="L203" s="1478"/>
      <c r="M203" s="1478"/>
      <c r="N203" s="1478"/>
      <c r="O203" s="1478"/>
      <c r="P203" s="1478"/>
      <c r="Q203" s="1478"/>
      <c r="R203" s="1478"/>
      <c r="S203" s="1479"/>
    </row>
    <row r="204" spans="1:19" x14ac:dyDescent="0.25">
      <c r="A204" s="1477"/>
      <c r="B204" s="1478"/>
      <c r="C204" s="1478"/>
      <c r="D204" s="1478"/>
      <c r="E204" s="1478"/>
      <c r="F204" s="1478"/>
      <c r="G204" s="1478"/>
      <c r="H204" s="1478"/>
      <c r="I204" s="1478"/>
      <c r="J204" s="1478"/>
      <c r="K204" s="1478"/>
      <c r="L204" s="1478"/>
      <c r="M204" s="1478"/>
      <c r="N204" s="1478"/>
      <c r="O204" s="1478"/>
      <c r="P204" s="1478"/>
      <c r="Q204" s="1478"/>
      <c r="R204" s="1478"/>
      <c r="S204" s="1479"/>
    </row>
    <row r="205" spans="1:19" x14ac:dyDescent="0.25">
      <c r="A205" s="1480"/>
      <c r="B205" s="1481"/>
      <c r="C205" s="1481"/>
      <c r="D205" s="1481"/>
      <c r="E205" s="1481"/>
      <c r="F205" s="1481"/>
      <c r="G205" s="1481"/>
      <c r="H205" s="1481"/>
      <c r="I205" s="1481"/>
      <c r="J205" s="1481"/>
      <c r="K205" s="1481"/>
      <c r="L205" s="1481"/>
      <c r="M205" s="1481"/>
      <c r="N205" s="1481"/>
      <c r="O205" s="1481"/>
      <c r="P205" s="1481"/>
      <c r="Q205" s="1481"/>
      <c r="R205" s="1481"/>
      <c r="S205" s="1482"/>
    </row>
    <row r="206" spans="1:19" x14ac:dyDescent="0.25">
      <c r="A206" s="1437" t="s">
        <v>60</v>
      </c>
      <c r="B206" s="1438"/>
      <c r="C206" s="1438"/>
      <c r="D206" s="1438"/>
      <c r="E206" s="665"/>
      <c r="F206" s="665"/>
      <c r="G206" s="665"/>
      <c r="H206" s="665"/>
      <c r="I206" s="665"/>
      <c r="J206" s="665"/>
      <c r="K206" s="666"/>
      <c r="L206" s="665"/>
      <c r="M206" s="665"/>
      <c r="N206" s="665"/>
      <c r="O206" s="665"/>
      <c r="P206" s="665"/>
      <c r="Q206" s="665"/>
      <c r="R206" s="665"/>
      <c r="S206" s="669"/>
    </row>
    <row r="207" spans="1:19" x14ac:dyDescent="0.25">
      <c r="A207" s="1477" t="s">
        <v>353</v>
      </c>
      <c r="B207" s="1478"/>
      <c r="C207" s="1478"/>
      <c r="D207" s="1478"/>
      <c r="E207" s="1478"/>
      <c r="F207" s="1478"/>
      <c r="G207" s="1478"/>
      <c r="H207" s="1478"/>
      <c r="I207" s="1478"/>
      <c r="J207" s="1478"/>
      <c r="K207" s="1478"/>
      <c r="L207" s="1478"/>
      <c r="M207" s="1478"/>
      <c r="N207" s="1478"/>
      <c r="O207" s="1478"/>
      <c r="P207" s="1478"/>
      <c r="Q207" s="1478"/>
      <c r="R207" s="1478"/>
      <c r="S207" s="1479"/>
    </row>
    <row r="208" spans="1:19" x14ac:dyDescent="0.25">
      <c r="A208" s="1477"/>
      <c r="B208" s="1478"/>
      <c r="C208" s="1478"/>
      <c r="D208" s="1478"/>
      <c r="E208" s="1478"/>
      <c r="F208" s="1478"/>
      <c r="G208" s="1478"/>
      <c r="H208" s="1478"/>
      <c r="I208" s="1478"/>
      <c r="J208" s="1478"/>
      <c r="K208" s="1478"/>
      <c r="L208" s="1478"/>
      <c r="M208" s="1478"/>
      <c r="N208" s="1478"/>
      <c r="O208" s="1478"/>
      <c r="P208" s="1478"/>
      <c r="Q208" s="1478"/>
      <c r="R208" s="1478"/>
      <c r="S208" s="1479"/>
    </row>
    <row r="209" spans="1:19" x14ac:dyDescent="0.25">
      <c r="A209" s="1477"/>
      <c r="B209" s="1478"/>
      <c r="C209" s="1478"/>
      <c r="D209" s="1478"/>
      <c r="E209" s="1478"/>
      <c r="F209" s="1478"/>
      <c r="G209" s="1478"/>
      <c r="H209" s="1478"/>
      <c r="I209" s="1478"/>
      <c r="J209" s="1478"/>
      <c r="K209" s="1478"/>
      <c r="L209" s="1478"/>
      <c r="M209" s="1478"/>
      <c r="N209" s="1478"/>
      <c r="O209" s="1478"/>
      <c r="P209" s="1478"/>
      <c r="Q209" s="1478"/>
      <c r="R209" s="1478"/>
      <c r="S209" s="1479"/>
    </row>
    <row r="210" spans="1:19" x14ac:dyDescent="0.25">
      <c r="A210" s="875" t="s">
        <v>1042</v>
      </c>
      <c r="B210" s="832"/>
      <c r="C210" s="654"/>
      <c r="D210" s="654"/>
      <c r="E210" s="654"/>
      <c r="F210" s="654"/>
      <c r="G210" s="654"/>
      <c r="H210" s="654"/>
      <c r="I210" s="654"/>
      <c r="K210" s="867"/>
      <c r="L210" s="884" t="s">
        <v>1044</v>
      </c>
      <c r="M210" s="654"/>
      <c r="N210" s="895"/>
      <c r="O210" s="654"/>
      <c r="P210" s="654"/>
      <c r="Q210" s="654"/>
      <c r="R210" s="654"/>
      <c r="S210" s="663"/>
    </row>
    <row r="211" spans="1:19" ht="15.75" customHeight="1" x14ac:dyDescent="0.25">
      <c r="A211" s="875" t="s">
        <v>354</v>
      </c>
      <c r="B211" s="832"/>
      <c r="C211" s="654"/>
      <c r="D211" s="654"/>
      <c r="E211" s="654"/>
      <c r="F211" s="654"/>
      <c r="G211" s="654"/>
      <c r="H211" s="654"/>
      <c r="I211" s="871"/>
      <c r="K211" s="654"/>
      <c r="L211" s="884" t="s">
        <v>1061</v>
      </c>
      <c r="M211" s="654"/>
      <c r="N211" s="895"/>
      <c r="O211" s="654"/>
      <c r="P211" s="654"/>
      <c r="Q211" s="654"/>
      <c r="R211" s="654"/>
      <c r="S211" s="663"/>
    </row>
    <row r="212" spans="1:19" ht="12.75" customHeight="1" x14ac:dyDescent="0.25">
      <c r="A212" s="875" t="s">
        <v>356</v>
      </c>
      <c r="B212" s="832"/>
      <c r="C212" s="654"/>
      <c r="D212" s="654"/>
      <c r="E212" s="654"/>
      <c r="F212" s="654"/>
      <c r="G212" s="654"/>
      <c r="H212" s="654"/>
      <c r="I212" s="871"/>
      <c r="K212" s="654"/>
      <c r="L212" s="884" t="s">
        <v>1061</v>
      </c>
      <c r="M212" s="654"/>
      <c r="N212" s="895"/>
      <c r="O212" s="654"/>
      <c r="P212" s="654"/>
      <c r="Q212" s="654"/>
      <c r="R212" s="654"/>
      <c r="S212" s="663"/>
    </row>
    <row r="213" spans="1:19" ht="12.75" customHeight="1" x14ac:dyDescent="0.25">
      <c r="A213" s="875" t="s">
        <v>357</v>
      </c>
      <c r="B213" s="832"/>
      <c r="C213" s="654"/>
      <c r="D213" s="654"/>
      <c r="E213" s="654"/>
      <c r="F213" s="654"/>
      <c r="G213" s="654"/>
      <c r="H213" s="654"/>
      <c r="I213" s="654"/>
      <c r="J213" s="902" t="s">
        <v>1058</v>
      </c>
      <c r="K213" s="867"/>
      <c r="L213" s="884"/>
      <c r="M213" s="654"/>
      <c r="N213" s="654"/>
      <c r="O213" s="654"/>
      <c r="P213" s="654"/>
      <c r="Q213" s="654"/>
      <c r="R213" s="654"/>
      <c r="S213" s="663"/>
    </row>
    <row r="214" spans="1:19" ht="12.75" customHeight="1" x14ac:dyDescent="0.25">
      <c r="A214" s="875"/>
      <c r="B214" s="832"/>
      <c r="C214" s="654"/>
      <c r="D214" s="654"/>
      <c r="E214" s="654"/>
      <c r="F214" s="654"/>
      <c r="G214" s="654"/>
      <c r="H214" s="654"/>
      <c r="I214" s="872"/>
      <c r="K214" s="654"/>
      <c r="M214" s="654"/>
      <c r="N214" s="654"/>
      <c r="O214" s="654"/>
      <c r="P214" s="654"/>
      <c r="Q214" s="654"/>
      <c r="R214" s="654"/>
      <c r="S214" s="663"/>
    </row>
    <row r="215" spans="1:19" ht="12.75" customHeight="1" x14ac:dyDescent="0.25">
      <c r="A215" s="664"/>
      <c r="B215" s="654"/>
      <c r="C215" s="654"/>
      <c r="D215" s="654"/>
      <c r="E215" s="654"/>
      <c r="F215" s="654"/>
      <c r="G215" s="893" t="s">
        <v>358</v>
      </c>
      <c r="H215" s="654"/>
      <c r="I215" s="654"/>
      <c r="K215" s="654"/>
      <c r="L215" s="876" t="s">
        <v>61</v>
      </c>
      <c r="M215" s="654"/>
      <c r="N215" s="654"/>
      <c r="O215" s="654"/>
      <c r="P215" s="654"/>
      <c r="Q215" s="654"/>
      <c r="R215" s="654"/>
      <c r="S215" s="663"/>
    </row>
    <row r="216" spans="1:19" x14ac:dyDescent="0.25">
      <c r="A216" s="875"/>
      <c r="B216" s="654"/>
      <c r="C216" s="654"/>
      <c r="D216" s="654"/>
      <c r="E216" s="654"/>
      <c r="F216" s="899" t="s">
        <v>1043</v>
      </c>
      <c r="G216" s="865"/>
      <c r="H216" s="898"/>
      <c r="I216" s="830" t="s">
        <v>1062</v>
      </c>
      <c r="J216" s="832"/>
      <c r="K216" s="832"/>
      <c r="L216" s="883"/>
      <c r="M216" s="864"/>
      <c r="N216" s="884" t="s">
        <v>62</v>
      </c>
      <c r="O216" s="654"/>
      <c r="P216" s="654"/>
      <c r="Q216" s="654"/>
      <c r="R216" s="654"/>
      <c r="S216" s="663"/>
    </row>
    <row r="217" spans="1:19" x14ac:dyDescent="0.25">
      <c r="A217" s="664"/>
      <c r="B217" s="654"/>
      <c r="C217" s="654"/>
      <c r="D217" s="654"/>
      <c r="E217" s="654"/>
      <c r="F217" s="654"/>
      <c r="G217" s="893"/>
      <c r="H217" s="654"/>
      <c r="I217" s="654"/>
      <c r="K217" s="654"/>
      <c r="L217" s="876"/>
      <c r="M217" s="654"/>
      <c r="N217" s="654"/>
      <c r="O217" s="654"/>
      <c r="P217" s="654"/>
      <c r="Q217" s="654"/>
      <c r="R217" s="654"/>
      <c r="S217" s="663"/>
    </row>
    <row r="218" spans="1:19" x14ac:dyDescent="0.25">
      <c r="A218" s="875"/>
      <c r="B218" s="654"/>
      <c r="C218" s="654"/>
      <c r="D218" s="654"/>
      <c r="E218" s="654"/>
      <c r="F218" s="901"/>
      <c r="G218" s="828"/>
      <c r="H218" s="870"/>
      <c r="I218" s="870"/>
      <c r="J218" s="897"/>
      <c r="K218" s="897"/>
      <c r="L218" s="897"/>
      <c r="M218" s="828"/>
      <c r="N218" s="900"/>
      <c r="O218" s="574"/>
      <c r="P218" s="574"/>
      <c r="Q218" s="574"/>
      <c r="R218" s="574"/>
      <c r="S218" s="577"/>
    </row>
    <row r="219" spans="1:19" x14ac:dyDescent="0.25">
      <c r="A219" s="1437" t="s">
        <v>352</v>
      </c>
      <c r="B219" s="1438"/>
      <c r="C219" s="1438"/>
      <c r="D219" s="1438"/>
      <c r="E219" s="665"/>
      <c r="F219" s="660"/>
      <c r="G219" s="660"/>
      <c r="H219" s="660"/>
      <c r="I219" s="660"/>
      <c r="J219" s="660"/>
      <c r="K219" s="896"/>
      <c r="L219" s="660"/>
      <c r="M219" s="660"/>
      <c r="N219" s="665"/>
      <c r="O219" s="665"/>
      <c r="P219" s="665"/>
      <c r="Q219" s="665"/>
      <c r="R219" s="665"/>
      <c r="S219" s="669"/>
    </row>
    <row r="220" spans="1:19" x14ac:dyDescent="0.25">
      <c r="A220" s="1446"/>
      <c r="B220" s="1447"/>
      <c r="C220" s="1447"/>
      <c r="D220" s="1447"/>
      <c r="E220" s="1447"/>
      <c r="F220" s="1447"/>
      <c r="G220" s="1447"/>
      <c r="H220" s="1447"/>
      <c r="I220" s="1447"/>
      <c r="J220" s="1447"/>
      <c r="K220" s="1447"/>
      <c r="L220" s="1447"/>
      <c r="M220" s="1447"/>
      <c r="N220" s="1447"/>
      <c r="O220" s="1447"/>
      <c r="P220" s="1447"/>
      <c r="Q220" s="1447"/>
      <c r="R220" s="1447"/>
      <c r="S220" s="1448"/>
    </row>
    <row r="221" spans="1:19" x14ac:dyDescent="0.25">
      <c r="A221" s="875"/>
      <c r="B221" s="832"/>
      <c r="C221" s="832"/>
      <c r="D221" s="832"/>
      <c r="E221" s="832"/>
      <c r="F221" s="832"/>
      <c r="G221" s="832"/>
      <c r="H221" s="832"/>
      <c r="I221" s="832"/>
      <c r="J221" s="832"/>
      <c r="K221" s="878"/>
      <c r="L221" s="894" t="s">
        <v>1048</v>
      </c>
      <c r="M221" s="878"/>
      <c r="N221" s="832"/>
      <c r="O221" s="832"/>
      <c r="P221" s="894" t="s">
        <v>347</v>
      </c>
      <c r="Q221" s="832"/>
      <c r="R221" s="654"/>
      <c r="S221" s="663"/>
    </row>
    <row r="222" spans="1:19" ht="12.75" customHeight="1" x14ac:dyDescent="0.25">
      <c r="A222" s="1446" t="s">
        <v>1059</v>
      </c>
      <c r="B222" s="1447"/>
      <c r="C222" s="1447"/>
      <c r="D222" s="1447"/>
      <c r="E222" s="1447"/>
      <c r="F222" s="1447"/>
      <c r="G222" s="1447"/>
      <c r="H222" s="1447"/>
      <c r="I222" s="1447"/>
      <c r="J222" s="832"/>
      <c r="K222" s="867"/>
      <c r="L222" s="892" t="s">
        <v>1051</v>
      </c>
      <c r="M222" s="892"/>
      <c r="N222" s="895" t="s">
        <v>1049</v>
      </c>
      <c r="O222" s="892"/>
      <c r="P222" s="892">
        <v>176</v>
      </c>
      <c r="Q222" s="895" t="s">
        <v>1050</v>
      </c>
      <c r="R222" s="654"/>
      <c r="S222" s="663"/>
    </row>
    <row r="223" spans="1:19" ht="12.75" customHeight="1" x14ac:dyDescent="0.25">
      <c r="A223" s="1446"/>
      <c r="B223" s="1447"/>
      <c r="C223" s="1447"/>
      <c r="D223" s="1447"/>
      <c r="E223" s="1447"/>
      <c r="F223" s="1447"/>
      <c r="G223" s="1447"/>
      <c r="H223" s="1447"/>
      <c r="I223" s="832"/>
      <c r="J223" s="832"/>
      <c r="K223" s="867"/>
      <c r="L223" s="892" t="s">
        <v>1052</v>
      </c>
      <c r="M223" s="892"/>
      <c r="N223" s="895" t="s">
        <v>1049</v>
      </c>
      <c r="O223" s="892"/>
      <c r="P223" s="892">
        <v>176</v>
      </c>
      <c r="Q223" s="895" t="s">
        <v>1050</v>
      </c>
      <c r="R223" s="654"/>
      <c r="S223" s="663"/>
    </row>
    <row r="224" spans="1:19" ht="12.75" customHeight="1" x14ac:dyDescent="0.25">
      <c r="A224" s="1446"/>
      <c r="B224" s="1447"/>
      <c r="C224" s="1447"/>
      <c r="D224" s="1447"/>
      <c r="E224" s="1447"/>
      <c r="F224" s="1447"/>
      <c r="G224" s="1447"/>
      <c r="H224" s="1447"/>
      <c r="I224" s="832"/>
      <c r="J224" s="832"/>
      <c r="K224" s="867"/>
      <c r="L224" s="892"/>
      <c r="M224" s="892"/>
      <c r="N224" s="895"/>
      <c r="O224" s="892"/>
      <c r="P224" s="892"/>
      <c r="Q224" s="895"/>
      <c r="R224" s="654"/>
      <c r="S224" s="663"/>
    </row>
    <row r="225" spans="1:19" ht="12.75" customHeight="1" x14ac:dyDescent="0.25">
      <c r="A225" s="1446" t="s">
        <v>1060</v>
      </c>
      <c r="B225" s="1447"/>
      <c r="C225" s="1447"/>
      <c r="D225" s="1447"/>
      <c r="E225" s="1447"/>
      <c r="F225" s="1447"/>
      <c r="G225" s="1447"/>
      <c r="H225" s="1447"/>
      <c r="I225" s="1447"/>
      <c r="J225" s="832"/>
      <c r="K225" s="867"/>
      <c r="L225" s="892" t="s">
        <v>1051</v>
      </c>
      <c r="M225" s="892"/>
      <c r="N225" s="895" t="s">
        <v>1049</v>
      </c>
      <c r="O225" s="892"/>
      <c r="P225" s="892">
        <v>176</v>
      </c>
      <c r="Q225" s="895" t="s">
        <v>1050</v>
      </c>
      <c r="R225" s="654"/>
      <c r="S225" s="663"/>
    </row>
    <row r="226" spans="1:19" ht="12.75" customHeight="1" x14ac:dyDescent="0.25">
      <c r="A226" s="1446"/>
      <c r="B226" s="1447"/>
      <c r="C226" s="1447"/>
      <c r="D226" s="1447"/>
      <c r="E226" s="1447"/>
      <c r="F226" s="1447"/>
      <c r="G226" s="1447"/>
      <c r="H226" s="1447"/>
      <c r="I226" s="1447"/>
      <c r="J226" s="832"/>
      <c r="K226" s="867"/>
      <c r="L226" s="892" t="s">
        <v>1052</v>
      </c>
      <c r="M226" s="892"/>
      <c r="N226" s="895" t="s">
        <v>1049</v>
      </c>
      <c r="O226" s="892"/>
      <c r="P226" s="892">
        <v>176</v>
      </c>
      <c r="Q226" s="895" t="s">
        <v>1050</v>
      </c>
      <c r="R226" s="654"/>
      <c r="S226" s="663"/>
    </row>
    <row r="227" spans="1:19" x14ac:dyDescent="0.25">
      <c r="A227" s="1446"/>
      <c r="B227" s="1447"/>
      <c r="C227" s="1447"/>
      <c r="D227" s="1447"/>
      <c r="E227" s="1447"/>
      <c r="F227" s="1447"/>
      <c r="G227" s="1447"/>
      <c r="H227" s="1447"/>
      <c r="I227" s="1447"/>
      <c r="J227" s="832"/>
      <c r="K227" s="867"/>
      <c r="L227" s="892"/>
      <c r="M227" s="892"/>
      <c r="N227" s="895"/>
      <c r="O227" s="892"/>
      <c r="P227" s="892"/>
      <c r="Q227" s="895"/>
      <c r="R227" s="654"/>
      <c r="S227" s="663"/>
    </row>
    <row r="228" spans="1:19" x14ac:dyDescent="0.25">
      <c r="A228" s="868"/>
      <c r="B228" s="869"/>
      <c r="C228" s="869"/>
      <c r="D228" s="869"/>
      <c r="E228" s="869"/>
      <c r="F228" s="869"/>
      <c r="G228" s="869"/>
      <c r="H228" s="869"/>
      <c r="I228" s="869"/>
      <c r="J228" s="832"/>
      <c r="K228" s="867"/>
      <c r="L228" s="892"/>
      <c r="M228" s="892"/>
      <c r="N228" s="895"/>
      <c r="O228" s="892"/>
      <c r="P228" s="892"/>
      <c r="Q228" s="895"/>
      <c r="R228" s="654"/>
      <c r="S228" s="663"/>
    </row>
    <row r="229" spans="1:19" x14ac:dyDescent="0.25">
      <c r="A229" s="868"/>
      <c r="B229" s="874" t="s">
        <v>1028</v>
      </c>
      <c r="C229" s="869"/>
      <c r="D229" s="869"/>
      <c r="E229" s="869"/>
      <c r="F229" s="869"/>
      <c r="G229" s="869"/>
      <c r="H229" s="869"/>
      <c r="I229" s="869"/>
      <c r="J229" s="832"/>
      <c r="K229" s="867"/>
      <c r="L229" s="892"/>
      <c r="M229" s="892"/>
      <c r="N229" s="895"/>
      <c r="O229" s="892"/>
      <c r="P229" s="892"/>
      <c r="Q229" s="895"/>
      <c r="R229" s="654"/>
      <c r="S229" s="663"/>
    </row>
    <row r="230" spans="1:19" x14ac:dyDescent="0.25">
      <c r="A230" s="875"/>
      <c r="B230" s="874" t="s">
        <v>1029</v>
      </c>
      <c r="C230" s="832"/>
      <c r="D230" s="832"/>
      <c r="E230" s="832"/>
      <c r="F230" s="832"/>
      <c r="G230" s="832"/>
      <c r="H230" s="832"/>
      <c r="I230" s="832"/>
      <c r="J230" s="832"/>
      <c r="K230" s="878"/>
      <c r="L230" s="894"/>
      <c r="M230" s="878"/>
      <c r="N230" s="832"/>
      <c r="O230" s="832"/>
      <c r="P230" s="894"/>
      <c r="Q230" s="832"/>
      <c r="R230" s="654"/>
      <c r="S230" s="663"/>
    </row>
    <row r="231" spans="1:19" x14ac:dyDescent="0.25">
      <c r="A231" s="578"/>
      <c r="B231" s="574"/>
      <c r="C231" s="574"/>
      <c r="D231" s="574"/>
      <c r="E231" s="574"/>
      <c r="F231" s="574"/>
      <c r="G231" s="574"/>
      <c r="H231" s="574"/>
      <c r="I231" s="574"/>
      <c r="J231" s="574"/>
      <c r="K231" s="574"/>
      <c r="L231" s="574"/>
      <c r="M231" s="574"/>
      <c r="N231" s="574"/>
      <c r="O231" s="574"/>
      <c r="P231" s="574"/>
      <c r="Q231" s="574"/>
      <c r="R231" s="574"/>
      <c r="S231" s="577"/>
    </row>
    <row r="232" spans="1:19" ht="14.25" customHeight="1" x14ac:dyDescent="0.25">
      <c r="A232" s="1452" t="s">
        <v>51</v>
      </c>
      <c r="B232" s="1453"/>
      <c r="C232" s="1453"/>
      <c r="D232" s="1454"/>
      <c r="E232" s="1455" t="s">
        <v>932</v>
      </c>
      <c r="F232" s="1456"/>
      <c r="G232" s="1456"/>
      <c r="H232" s="1456"/>
      <c r="I232" s="1456"/>
      <c r="J232" s="1456"/>
      <c r="K232" s="1456"/>
      <c r="L232" s="1456"/>
      <c r="M232" s="1456"/>
      <c r="N232" s="1456"/>
      <c r="O232" s="1456"/>
      <c r="P232" s="1456"/>
      <c r="Q232" s="1456"/>
      <c r="R232" s="1456"/>
      <c r="S232" s="1457"/>
    </row>
    <row r="233" spans="1:19" ht="14.25" customHeight="1" x14ac:dyDescent="0.25">
      <c r="A233" s="1461" t="s">
        <v>1063</v>
      </c>
      <c r="B233" s="1462"/>
      <c r="C233" s="1462"/>
      <c r="D233" s="1463"/>
      <c r="E233" s="1458"/>
      <c r="F233" s="1459"/>
      <c r="G233" s="1459"/>
      <c r="H233" s="1459"/>
      <c r="I233" s="1459"/>
      <c r="J233" s="1459"/>
      <c r="K233" s="1459"/>
      <c r="L233" s="1459"/>
      <c r="M233" s="1459"/>
      <c r="N233" s="1459"/>
      <c r="O233" s="1459"/>
      <c r="P233" s="1459"/>
      <c r="Q233" s="1459"/>
      <c r="R233" s="1459"/>
      <c r="S233" s="1460"/>
    </row>
    <row r="234" spans="1:19" ht="14.25" customHeight="1" x14ac:dyDescent="0.25">
      <c r="A234" s="1464" t="s">
        <v>52</v>
      </c>
      <c r="B234" s="1465"/>
      <c r="C234" s="1465"/>
      <c r="D234" s="1466"/>
      <c r="E234" s="1467" t="s">
        <v>362</v>
      </c>
      <c r="F234" s="1468"/>
      <c r="G234" s="1468"/>
      <c r="H234" s="1468"/>
      <c r="I234" s="1468"/>
      <c r="J234" s="1468"/>
      <c r="K234" s="1468"/>
      <c r="L234" s="1468"/>
      <c r="M234" s="1468"/>
      <c r="N234" s="1468"/>
      <c r="O234" s="1468"/>
      <c r="P234" s="1468"/>
      <c r="Q234" s="1468"/>
      <c r="R234" s="1468"/>
      <c r="S234" s="1469"/>
    </row>
    <row r="235" spans="1:19" x14ac:dyDescent="0.25">
      <c r="A235" s="1437" t="s">
        <v>53</v>
      </c>
      <c r="B235" s="1438"/>
      <c r="C235" s="1438"/>
      <c r="D235" s="1438"/>
      <c r="E235" s="873"/>
      <c r="F235" s="660"/>
      <c r="G235" s="660"/>
      <c r="H235" s="660"/>
      <c r="I235" s="660"/>
      <c r="J235" s="660"/>
      <c r="K235" s="660"/>
      <c r="L235" s="660"/>
      <c r="M235" s="660"/>
      <c r="N235" s="660"/>
      <c r="O235" s="660"/>
      <c r="P235" s="660"/>
      <c r="Q235" s="660"/>
      <c r="R235" s="660"/>
      <c r="S235" s="661"/>
    </row>
    <row r="236" spans="1:19" x14ac:dyDescent="0.25">
      <c r="A236" s="1470" t="s">
        <v>1064</v>
      </c>
      <c r="B236" s="1471"/>
      <c r="C236" s="1471"/>
      <c r="D236" s="1471"/>
      <c r="E236" s="1471"/>
      <c r="F236" s="1471"/>
      <c r="G236" s="1471"/>
      <c r="H236" s="1471"/>
      <c r="I236" s="1471"/>
      <c r="J236" s="1471"/>
      <c r="K236" s="1471"/>
      <c r="L236" s="1471"/>
      <c r="M236" s="1471"/>
      <c r="N236" s="1471"/>
      <c r="O236" s="1471"/>
      <c r="P236" s="1471"/>
      <c r="Q236" s="1471"/>
      <c r="R236" s="1471"/>
      <c r="S236" s="1472"/>
    </row>
    <row r="237" spans="1:19" x14ac:dyDescent="0.25">
      <c r="A237" s="1473"/>
      <c r="B237" s="1471"/>
      <c r="C237" s="1471"/>
      <c r="D237" s="1471"/>
      <c r="E237" s="1471"/>
      <c r="F237" s="1471"/>
      <c r="G237" s="1471"/>
      <c r="H237" s="1471"/>
      <c r="I237" s="1471"/>
      <c r="J237" s="1471"/>
      <c r="K237" s="1471"/>
      <c r="L237" s="1471"/>
      <c r="M237" s="1471"/>
      <c r="N237" s="1471"/>
      <c r="O237" s="1471"/>
      <c r="P237" s="1471"/>
      <c r="Q237" s="1471"/>
      <c r="R237" s="1471"/>
      <c r="S237" s="1472"/>
    </row>
    <row r="238" spans="1:19" x14ac:dyDescent="0.25">
      <c r="A238" s="1473"/>
      <c r="B238" s="1471"/>
      <c r="C238" s="1471"/>
      <c r="D238" s="1471"/>
      <c r="E238" s="1471"/>
      <c r="F238" s="1471"/>
      <c r="G238" s="1471"/>
      <c r="H238" s="1471"/>
      <c r="I238" s="1471"/>
      <c r="J238" s="1471"/>
      <c r="K238" s="1471"/>
      <c r="L238" s="1471"/>
      <c r="M238" s="1471"/>
      <c r="N238" s="1471"/>
      <c r="O238" s="1471"/>
      <c r="P238" s="1471"/>
      <c r="Q238" s="1471"/>
      <c r="R238" s="1471"/>
      <c r="S238" s="1472"/>
    </row>
    <row r="239" spans="1:19" x14ac:dyDescent="0.25">
      <c r="A239" s="1473"/>
      <c r="B239" s="1471"/>
      <c r="C239" s="1471"/>
      <c r="D239" s="1471"/>
      <c r="E239" s="1471"/>
      <c r="F239" s="1471"/>
      <c r="G239" s="1471"/>
      <c r="H239" s="1471"/>
      <c r="I239" s="1471"/>
      <c r="J239" s="1471"/>
      <c r="K239" s="1471"/>
      <c r="L239" s="1471"/>
      <c r="M239" s="1471"/>
      <c r="N239" s="1471"/>
      <c r="O239" s="1471"/>
      <c r="P239" s="1471"/>
      <c r="Q239" s="1471"/>
      <c r="R239" s="1471"/>
      <c r="S239" s="1472"/>
    </row>
    <row r="240" spans="1:19" x14ac:dyDescent="0.25">
      <c r="A240" s="1473"/>
      <c r="B240" s="1471"/>
      <c r="C240" s="1471"/>
      <c r="D240" s="1471"/>
      <c r="E240" s="1471"/>
      <c r="F240" s="1471"/>
      <c r="G240" s="1471"/>
      <c r="H240" s="1471"/>
      <c r="I240" s="1471"/>
      <c r="J240" s="1471"/>
      <c r="K240" s="1471"/>
      <c r="L240" s="1471"/>
      <c r="M240" s="1471"/>
      <c r="N240" s="1471"/>
      <c r="O240" s="1471"/>
      <c r="P240" s="1471"/>
      <c r="Q240" s="1471"/>
      <c r="R240" s="1471"/>
      <c r="S240" s="1472"/>
    </row>
    <row r="241" spans="1:19" x14ac:dyDescent="0.25">
      <c r="A241" s="1473"/>
      <c r="B241" s="1471"/>
      <c r="C241" s="1471"/>
      <c r="D241" s="1471"/>
      <c r="E241" s="1471"/>
      <c r="F241" s="1471"/>
      <c r="G241" s="1471"/>
      <c r="H241" s="1471"/>
      <c r="I241" s="1471"/>
      <c r="J241" s="1471"/>
      <c r="K241" s="1471"/>
      <c r="L241" s="1471"/>
      <c r="M241" s="1471"/>
      <c r="N241" s="1471"/>
      <c r="O241" s="1471"/>
      <c r="P241" s="1471"/>
      <c r="Q241" s="1471"/>
      <c r="R241" s="1471"/>
      <c r="S241" s="1472"/>
    </row>
    <row r="242" spans="1:19" x14ac:dyDescent="0.25">
      <c r="A242" s="1473"/>
      <c r="B242" s="1471"/>
      <c r="C242" s="1471"/>
      <c r="D242" s="1471"/>
      <c r="E242" s="1471"/>
      <c r="F242" s="1471"/>
      <c r="G242" s="1471"/>
      <c r="H242" s="1471"/>
      <c r="I242" s="1471"/>
      <c r="J242" s="1471"/>
      <c r="K242" s="1471"/>
      <c r="L242" s="1471"/>
      <c r="M242" s="1471"/>
      <c r="N242" s="1471"/>
      <c r="O242" s="1471"/>
      <c r="P242" s="1471"/>
      <c r="Q242" s="1471"/>
      <c r="R242" s="1471"/>
      <c r="S242" s="1472"/>
    </row>
    <row r="243" spans="1:19" x14ac:dyDescent="0.25">
      <c r="A243" s="1474"/>
      <c r="B243" s="1475"/>
      <c r="C243" s="1475"/>
      <c r="D243" s="1475"/>
      <c r="E243" s="1475"/>
      <c r="F243" s="1475"/>
      <c r="G243" s="1475"/>
      <c r="H243" s="1475"/>
      <c r="I243" s="1475"/>
      <c r="J243" s="1475"/>
      <c r="K243" s="1475"/>
      <c r="L243" s="1475"/>
      <c r="M243" s="1475"/>
      <c r="N243" s="1475"/>
      <c r="O243" s="1475"/>
      <c r="P243" s="1475"/>
      <c r="Q243" s="1475"/>
      <c r="R243" s="1475"/>
      <c r="S243" s="1476"/>
    </row>
    <row r="244" spans="1:19" x14ac:dyDescent="0.25">
      <c r="A244" s="1437" t="s">
        <v>351</v>
      </c>
      <c r="B244" s="1438"/>
      <c r="C244" s="1438"/>
      <c r="D244" s="1438"/>
      <c r="E244" s="668"/>
      <c r="F244" s="665"/>
      <c r="G244" s="665"/>
      <c r="H244" s="665"/>
      <c r="I244" s="665"/>
      <c r="J244" s="665"/>
      <c r="K244" s="665"/>
      <c r="L244" s="665"/>
      <c r="M244" s="665"/>
      <c r="N244" s="665"/>
      <c r="O244" s="665"/>
      <c r="P244" s="665"/>
      <c r="Q244" s="665"/>
      <c r="R244" s="665"/>
      <c r="S244" s="669"/>
    </row>
    <row r="245" spans="1:19" x14ac:dyDescent="0.25">
      <c r="A245" s="1477" t="s">
        <v>1066</v>
      </c>
      <c r="B245" s="1478"/>
      <c r="C245" s="1478"/>
      <c r="D245" s="1478"/>
      <c r="E245" s="1478"/>
      <c r="F245" s="1478"/>
      <c r="G245" s="1478"/>
      <c r="H245" s="1478"/>
      <c r="I245" s="1478"/>
      <c r="J245" s="1478"/>
      <c r="K245" s="1478"/>
      <c r="L245" s="1478"/>
      <c r="M245" s="1478"/>
      <c r="N245" s="1478"/>
      <c r="O245" s="1478"/>
      <c r="P245" s="1478"/>
      <c r="Q245" s="1478"/>
      <c r="R245" s="1478"/>
      <c r="S245" s="1479"/>
    </row>
    <row r="246" spans="1:19" x14ac:dyDescent="0.25">
      <c r="A246" s="1477"/>
      <c r="B246" s="1478"/>
      <c r="C246" s="1478"/>
      <c r="D246" s="1478"/>
      <c r="E246" s="1478"/>
      <c r="F246" s="1478"/>
      <c r="G246" s="1478"/>
      <c r="H246" s="1478"/>
      <c r="I246" s="1478"/>
      <c r="J246" s="1478"/>
      <c r="K246" s="1478"/>
      <c r="L246" s="1478"/>
      <c r="M246" s="1478"/>
      <c r="N246" s="1478"/>
      <c r="O246" s="1478"/>
      <c r="P246" s="1478"/>
      <c r="Q246" s="1478"/>
      <c r="R246" s="1478"/>
      <c r="S246" s="1479"/>
    </row>
    <row r="247" spans="1:19" x14ac:dyDescent="0.25">
      <c r="A247" s="1480"/>
      <c r="B247" s="1481"/>
      <c r="C247" s="1481"/>
      <c r="D247" s="1481"/>
      <c r="E247" s="1481"/>
      <c r="F247" s="1481"/>
      <c r="G247" s="1481"/>
      <c r="H247" s="1481"/>
      <c r="I247" s="1481"/>
      <c r="J247" s="1481"/>
      <c r="K247" s="1481"/>
      <c r="L247" s="1481"/>
      <c r="M247" s="1481"/>
      <c r="N247" s="1481"/>
      <c r="O247" s="1481"/>
      <c r="P247" s="1481"/>
      <c r="Q247" s="1481"/>
      <c r="R247" s="1481"/>
      <c r="S247" s="1482"/>
    </row>
    <row r="248" spans="1:19" x14ac:dyDescent="0.25">
      <c r="A248" s="1437" t="s">
        <v>54</v>
      </c>
      <c r="B248" s="1438"/>
      <c r="C248" s="1438"/>
      <c r="D248" s="1438"/>
      <c r="E248" s="660"/>
      <c r="F248" s="660"/>
      <c r="G248" s="660"/>
      <c r="H248" s="660"/>
      <c r="I248" s="660"/>
      <c r="J248" s="660"/>
      <c r="K248" s="660"/>
      <c r="L248" s="660"/>
      <c r="M248" s="660"/>
      <c r="N248" s="660"/>
      <c r="O248" s="660"/>
      <c r="P248" s="660"/>
      <c r="Q248" s="660"/>
      <c r="R248" s="660"/>
      <c r="S248" s="661"/>
    </row>
    <row r="249" spans="1:19" x14ac:dyDescent="0.25">
      <c r="A249" s="1477" t="s">
        <v>1065</v>
      </c>
      <c r="B249" s="1478"/>
      <c r="C249" s="1478"/>
      <c r="D249" s="1478"/>
      <c r="E249" s="1478"/>
      <c r="F249" s="1478"/>
      <c r="G249" s="1478"/>
      <c r="H249" s="1478"/>
      <c r="I249" s="1478"/>
      <c r="J249" s="1478"/>
      <c r="K249" s="1478"/>
      <c r="L249" s="1478"/>
      <c r="M249" s="1478"/>
      <c r="N249" s="1478"/>
      <c r="O249" s="1478"/>
      <c r="P249" s="1478"/>
      <c r="Q249" s="1478"/>
      <c r="R249" s="1478"/>
      <c r="S249" s="1479"/>
    </row>
    <row r="250" spans="1:19" x14ac:dyDescent="0.25">
      <c r="A250" s="1477"/>
      <c r="B250" s="1478"/>
      <c r="C250" s="1478"/>
      <c r="D250" s="1478"/>
      <c r="E250" s="1478"/>
      <c r="F250" s="1478"/>
      <c r="G250" s="1478"/>
      <c r="H250" s="1478"/>
      <c r="I250" s="1478"/>
      <c r="J250" s="1478"/>
      <c r="K250" s="1478"/>
      <c r="L250" s="1478"/>
      <c r="M250" s="1478"/>
      <c r="N250" s="1478"/>
      <c r="O250" s="1478"/>
      <c r="P250" s="1478"/>
      <c r="Q250" s="1478"/>
      <c r="R250" s="1478"/>
      <c r="S250" s="1479"/>
    </row>
    <row r="251" spans="1:19" x14ac:dyDescent="0.25">
      <c r="A251" s="1477"/>
      <c r="B251" s="1478"/>
      <c r="C251" s="1478"/>
      <c r="D251" s="1478"/>
      <c r="E251" s="1478"/>
      <c r="F251" s="1478"/>
      <c r="G251" s="1478"/>
      <c r="H251" s="1478"/>
      <c r="I251" s="1478"/>
      <c r="J251" s="1478"/>
      <c r="K251" s="1478"/>
      <c r="L251" s="1478"/>
      <c r="M251" s="1478"/>
      <c r="N251" s="1478"/>
      <c r="O251" s="1478"/>
      <c r="P251" s="1478"/>
      <c r="Q251" s="1478"/>
      <c r="R251" s="1478"/>
      <c r="S251" s="1479"/>
    </row>
    <row r="252" spans="1:19" x14ac:dyDescent="0.25">
      <c r="A252" s="1477"/>
      <c r="B252" s="1478"/>
      <c r="C252" s="1478"/>
      <c r="D252" s="1478"/>
      <c r="E252" s="1478"/>
      <c r="F252" s="1478"/>
      <c r="G252" s="1478"/>
      <c r="H252" s="1478"/>
      <c r="I252" s="1478"/>
      <c r="J252" s="1478"/>
      <c r="K252" s="1478"/>
      <c r="L252" s="1478"/>
      <c r="M252" s="1478"/>
      <c r="N252" s="1478"/>
      <c r="O252" s="1478"/>
      <c r="P252" s="1478"/>
      <c r="Q252" s="1478"/>
      <c r="R252" s="1478"/>
      <c r="S252" s="1479"/>
    </row>
    <row r="253" spans="1:19" x14ac:dyDescent="0.25">
      <c r="A253" s="1477"/>
      <c r="B253" s="1478"/>
      <c r="C253" s="1478"/>
      <c r="D253" s="1478"/>
      <c r="E253" s="1478"/>
      <c r="F253" s="1478"/>
      <c r="G253" s="1478"/>
      <c r="H253" s="1478"/>
      <c r="I253" s="1478"/>
      <c r="J253" s="1478"/>
      <c r="K253" s="1478"/>
      <c r="L253" s="1478"/>
      <c r="M253" s="1478"/>
      <c r="N253" s="1478"/>
      <c r="O253" s="1478"/>
      <c r="P253" s="1478"/>
      <c r="Q253" s="1478"/>
      <c r="R253" s="1478"/>
      <c r="S253" s="1479"/>
    </row>
    <row r="254" spans="1:19" x14ac:dyDescent="0.25">
      <c r="A254" s="1477"/>
      <c r="B254" s="1478"/>
      <c r="C254" s="1478"/>
      <c r="D254" s="1478"/>
      <c r="E254" s="1478"/>
      <c r="F254" s="1478"/>
      <c r="G254" s="1478"/>
      <c r="H254" s="1478"/>
      <c r="I254" s="1478"/>
      <c r="J254" s="1478"/>
      <c r="K254" s="1478"/>
      <c r="L254" s="1478"/>
      <c r="M254" s="1478"/>
      <c r="N254" s="1478"/>
      <c r="O254" s="1478"/>
      <c r="P254" s="1478"/>
      <c r="Q254" s="1478"/>
      <c r="R254" s="1478"/>
      <c r="S254" s="1479"/>
    </row>
    <row r="255" spans="1:19" x14ac:dyDescent="0.25">
      <c r="A255" s="1477"/>
      <c r="B255" s="1478"/>
      <c r="C255" s="1478"/>
      <c r="D255" s="1478"/>
      <c r="E255" s="1478"/>
      <c r="F255" s="1478"/>
      <c r="G255" s="1478"/>
      <c r="H255" s="1478"/>
      <c r="I255" s="1478"/>
      <c r="J255" s="1478"/>
      <c r="K255" s="1478"/>
      <c r="L255" s="1478"/>
      <c r="M255" s="1478"/>
      <c r="N255" s="1478"/>
      <c r="O255" s="1478"/>
      <c r="P255" s="1478"/>
      <c r="Q255" s="1478"/>
      <c r="R255" s="1478"/>
      <c r="S255" s="1479"/>
    </row>
    <row r="256" spans="1:19" x14ac:dyDescent="0.25">
      <c r="A256" s="1477"/>
      <c r="B256" s="1478"/>
      <c r="C256" s="1478"/>
      <c r="D256" s="1478"/>
      <c r="E256" s="1478"/>
      <c r="F256" s="1478"/>
      <c r="G256" s="1478"/>
      <c r="H256" s="1478"/>
      <c r="I256" s="1478"/>
      <c r="J256" s="1478"/>
      <c r="K256" s="1478"/>
      <c r="L256" s="1478"/>
      <c r="M256" s="1478"/>
      <c r="N256" s="1478"/>
      <c r="O256" s="1478"/>
      <c r="P256" s="1478"/>
      <c r="Q256" s="1478"/>
      <c r="R256" s="1478"/>
      <c r="S256" s="1479"/>
    </row>
    <row r="257" spans="1:19" x14ac:dyDescent="0.25">
      <c r="A257" s="1477"/>
      <c r="B257" s="1478"/>
      <c r="C257" s="1478"/>
      <c r="D257" s="1478"/>
      <c r="E257" s="1478"/>
      <c r="F257" s="1478"/>
      <c r="G257" s="1478"/>
      <c r="H257" s="1478"/>
      <c r="I257" s="1478"/>
      <c r="J257" s="1478"/>
      <c r="K257" s="1478"/>
      <c r="L257" s="1478"/>
      <c r="M257" s="1478"/>
      <c r="N257" s="1478"/>
      <c r="O257" s="1478"/>
      <c r="P257" s="1478"/>
      <c r="Q257" s="1478"/>
      <c r="R257" s="1478"/>
      <c r="S257" s="1479"/>
    </row>
    <row r="258" spans="1:19" x14ac:dyDescent="0.25">
      <c r="A258" s="1477"/>
      <c r="B258" s="1478"/>
      <c r="C258" s="1478"/>
      <c r="D258" s="1478"/>
      <c r="E258" s="1478"/>
      <c r="F258" s="1478"/>
      <c r="G258" s="1478"/>
      <c r="H258" s="1478"/>
      <c r="I258" s="1478"/>
      <c r="J258" s="1478"/>
      <c r="K258" s="1478"/>
      <c r="L258" s="1478"/>
      <c r="M258" s="1478"/>
      <c r="N258" s="1478"/>
      <c r="O258" s="1478"/>
      <c r="P258" s="1478"/>
      <c r="Q258" s="1478"/>
      <c r="R258" s="1478"/>
      <c r="S258" s="1479"/>
    </row>
    <row r="259" spans="1:19" x14ac:dyDescent="0.25">
      <c r="A259" s="1477"/>
      <c r="B259" s="1478"/>
      <c r="C259" s="1478"/>
      <c r="D259" s="1478"/>
      <c r="E259" s="1478"/>
      <c r="F259" s="1478"/>
      <c r="G259" s="1478"/>
      <c r="H259" s="1478"/>
      <c r="I259" s="1478"/>
      <c r="J259" s="1478"/>
      <c r="K259" s="1478"/>
      <c r="L259" s="1478"/>
      <c r="M259" s="1478"/>
      <c r="N259" s="1478"/>
      <c r="O259" s="1478"/>
      <c r="P259" s="1478"/>
      <c r="Q259" s="1478"/>
      <c r="R259" s="1478"/>
      <c r="S259" s="1479"/>
    </row>
    <row r="260" spans="1:19" x14ac:dyDescent="0.25">
      <c r="A260" s="1477"/>
      <c r="B260" s="1478"/>
      <c r="C260" s="1478"/>
      <c r="D260" s="1478"/>
      <c r="E260" s="1478"/>
      <c r="F260" s="1478"/>
      <c r="G260" s="1478"/>
      <c r="H260" s="1478"/>
      <c r="I260" s="1478"/>
      <c r="J260" s="1478"/>
      <c r="K260" s="1478"/>
      <c r="L260" s="1478"/>
      <c r="M260" s="1478"/>
      <c r="N260" s="1478"/>
      <c r="O260" s="1478"/>
      <c r="P260" s="1478"/>
      <c r="Q260" s="1478"/>
      <c r="R260" s="1478"/>
      <c r="S260" s="1479"/>
    </row>
    <row r="261" spans="1:19" x14ac:dyDescent="0.25">
      <c r="A261" s="1477"/>
      <c r="B261" s="1478"/>
      <c r="C261" s="1478"/>
      <c r="D261" s="1478"/>
      <c r="E261" s="1478"/>
      <c r="F261" s="1478"/>
      <c r="G261" s="1478"/>
      <c r="H261" s="1478"/>
      <c r="I261" s="1478"/>
      <c r="J261" s="1478"/>
      <c r="K261" s="1478"/>
      <c r="L261" s="1478"/>
      <c r="M261" s="1478"/>
      <c r="N261" s="1478"/>
      <c r="O261" s="1478"/>
      <c r="P261" s="1478"/>
      <c r="Q261" s="1478"/>
      <c r="R261" s="1478"/>
      <c r="S261" s="1479"/>
    </row>
    <row r="262" spans="1:19" x14ac:dyDescent="0.25">
      <c r="A262" s="1477"/>
      <c r="B262" s="1478"/>
      <c r="C262" s="1478"/>
      <c r="D262" s="1478"/>
      <c r="E262" s="1478"/>
      <c r="F262" s="1478"/>
      <c r="G262" s="1478"/>
      <c r="H262" s="1478"/>
      <c r="I262" s="1478"/>
      <c r="J262" s="1478"/>
      <c r="K262" s="1478"/>
      <c r="L262" s="1478"/>
      <c r="M262" s="1478"/>
      <c r="N262" s="1478"/>
      <c r="O262" s="1478"/>
      <c r="P262" s="1478"/>
      <c r="Q262" s="1478"/>
      <c r="R262" s="1478"/>
      <c r="S262" s="1479"/>
    </row>
    <row r="263" spans="1:19" x14ac:dyDescent="0.25">
      <c r="A263" s="1480"/>
      <c r="B263" s="1481"/>
      <c r="C263" s="1481"/>
      <c r="D263" s="1481"/>
      <c r="E263" s="1481"/>
      <c r="F263" s="1481"/>
      <c r="G263" s="1481"/>
      <c r="H263" s="1481"/>
      <c r="I263" s="1481"/>
      <c r="J263" s="1481"/>
      <c r="K263" s="1481"/>
      <c r="L263" s="1481"/>
      <c r="M263" s="1481"/>
      <c r="N263" s="1481"/>
      <c r="O263" s="1481"/>
      <c r="P263" s="1481"/>
      <c r="Q263" s="1481"/>
      <c r="R263" s="1481"/>
      <c r="S263" s="1482"/>
    </row>
    <row r="264" spans="1:19" x14ac:dyDescent="0.25">
      <c r="A264" s="1437" t="s">
        <v>60</v>
      </c>
      <c r="B264" s="1438"/>
      <c r="C264" s="1438"/>
      <c r="D264" s="1438"/>
      <c r="E264" s="665"/>
      <c r="F264" s="665"/>
      <c r="G264" s="665"/>
      <c r="H264" s="665"/>
      <c r="I264" s="665"/>
      <c r="J264" s="665"/>
      <c r="K264" s="666"/>
      <c r="L264" s="665"/>
      <c r="M264" s="665"/>
      <c r="N264" s="665"/>
      <c r="O264" s="665"/>
      <c r="P264" s="665"/>
      <c r="Q264" s="665"/>
      <c r="R264" s="665"/>
      <c r="S264" s="669"/>
    </row>
    <row r="265" spans="1:19" x14ac:dyDescent="0.25">
      <c r="A265" s="1477" t="s">
        <v>353</v>
      </c>
      <c r="B265" s="1478"/>
      <c r="C265" s="1478"/>
      <c r="D265" s="1478"/>
      <c r="E265" s="1478"/>
      <c r="F265" s="1478"/>
      <c r="G265" s="1478"/>
      <c r="H265" s="1478"/>
      <c r="I265" s="1478"/>
      <c r="J265" s="1478"/>
      <c r="K265" s="1478"/>
      <c r="L265" s="1478"/>
      <c r="M265" s="1478"/>
      <c r="N265" s="1478"/>
      <c r="O265" s="1478"/>
      <c r="P265" s="1478"/>
      <c r="Q265" s="1478"/>
      <c r="R265" s="1478"/>
      <c r="S265" s="1479"/>
    </row>
    <row r="266" spans="1:19" x14ac:dyDescent="0.25">
      <c r="A266" s="1477"/>
      <c r="B266" s="1478"/>
      <c r="C266" s="1478"/>
      <c r="D266" s="1478"/>
      <c r="E266" s="1478"/>
      <c r="F266" s="1478"/>
      <c r="G266" s="1478"/>
      <c r="H266" s="1478"/>
      <c r="I266" s="1478"/>
      <c r="J266" s="1478"/>
      <c r="K266" s="1478"/>
      <c r="L266" s="1478"/>
      <c r="M266" s="1478"/>
      <c r="N266" s="1478"/>
      <c r="O266" s="1478"/>
      <c r="P266" s="1478"/>
      <c r="Q266" s="1478"/>
      <c r="R266" s="1478"/>
      <c r="S266" s="1479"/>
    </row>
    <row r="267" spans="1:19" x14ac:dyDescent="0.25">
      <c r="A267" s="1477"/>
      <c r="B267" s="1478"/>
      <c r="C267" s="1478"/>
      <c r="D267" s="1478"/>
      <c r="E267" s="1478"/>
      <c r="F267" s="1478"/>
      <c r="G267" s="1478"/>
      <c r="H267" s="1478"/>
      <c r="I267" s="1478"/>
      <c r="J267" s="1478"/>
      <c r="K267" s="1478"/>
      <c r="L267" s="1478"/>
      <c r="M267" s="1478"/>
      <c r="N267" s="1478"/>
      <c r="O267" s="1478"/>
      <c r="P267" s="1478"/>
      <c r="Q267" s="1478"/>
      <c r="R267" s="1478"/>
      <c r="S267" s="1479"/>
    </row>
    <row r="268" spans="1:19" x14ac:dyDescent="0.25">
      <c r="A268" s="875" t="s">
        <v>1042</v>
      </c>
      <c r="B268" s="832"/>
      <c r="C268" s="654"/>
      <c r="D268" s="654"/>
      <c r="E268" s="654"/>
      <c r="F268" s="654"/>
      <c r="G268" s="654"/>
      <c r="H268" s="654"/>
      <c r="I268" s="654"/>
      <c r="K268" s="885"/>
      <c r="L268" s="884" t="s">
        <v>1044</v>
      </c>
      <c r="M268" s="654"/>
      <c r="N268" s="895"/>
      <c r="O268" s="654"/>
      <c r="P268" s="654"/>
      <c r="Q268" s="654"/>
      <c r="R268" s="654"/>
      <c r="S268" s="663"/>
    </row>
    <row r="269" spans="1:19" x14ac:dyDescent="0.25">
      <c r="A269" s="875" t="s">
        <v>354</v>
      </c>
      <c r="B269" s="832"/>
      <c r="C269" s="654"/>
      <c r="D269" s="654"/>
      <c r="E269" s="654"/>
      <c r="F269" s="654"/>
      <c r="G269" s="654"/>
      <c r="H269" s="654"/>
      <c r="I269" s="888"/>
      <c r="K269" s="654"/>
      <c r="L269" s="884" t="s">
        <v>1061</v>
      </c>
      <c r="M269" s="654"/>
      <c r="N269" s="895"/>
      <c r="O269" s="654"/>
      <c r="P269" s="654"/>
      <c r="Q269" s="654"/>
      <c r="R269" s="654"/>
      <c r="S269" s="663"/>
    </row>
    <row r="270" spans="1:19" x14ac:dyDescent="0.25">
      <c r="A270" s="875" t="s">
        <v>356</v>
      </c>
      <c r="B270" s="832"/>
      <c r="C270" s="654"/>
      <c r="D270" s="654"/>
      <c r="E270" s="654"/>
      <c r="F270" s="654"/>
      <c r="G270" s="654"/>
      <c r="H270" s="654"/>
      <c r="I270" s="888"/>
      <c r="K270" s="654"/>
      <c r="L270" s="884" t="s">
        <v>1061</v>
      </c>
      <c r="M270" s="654"/>
      <c r="N270" s="895"/>
      <c r="O270" s="654"/>
      <c r="P270" s="654"/>
      <c r="Q270" s="654"/>
      <c r="R270" s="654"/>
      <c r="S270" s="663"/>
    </row>
    <row r="271" spans="1:19" x14ac:dyDescent="0.25">
      <c r="A271" s="875" t="s">
        <v>357</v>
      </c>
      <c r="B271" s="832"/>
      <c r="C271" s="654"/>
      <c r="D271" s="654"/>
      <c r="E271" s="654"/>
      <c r="F271" s="654"/>
      <c r="G271" s="654"/>
      <c r="H271" s="654"/>
      <c r="I271" s="654"/>
      <c r="J271" s="902" t="s">
        <v>1058</v>
      </c>
      <c r="K271" s="885"/>
      <c r="L271" s="884"/>
      <c r="M271" s="654"/>
      <c r="N271" s="654"/>
      <c r="O271" s="654"/>
      <c r="P271" s="654"/>
      <c r="Q271" s="654"/>
      <c r="R271" s="654"/>
      <c r="S271" s="663"/>
    </row>
    <row r="272" spans="1:19" x14ac:dyDescent="0.25">
      <c r="A272" s="875"/>
      <c r="B272" s="832"/>
      <c r="C272" s="654"/>
      <c r="D272" s="654"/>
      <c r="E272" s="654"/>
      <c r="F272" s="654"/>
      <c r="G272" s="654"/>
      <c r="H272" s="654"/>
      <c r="I272" s="889"/>
      <c r="K272" s="654"/>
      <c r="M272" s="654"/>
      <c r="N272" s="654"/>
      <c r="O272" s="654"/>
      <c r="P272" s="654"/>
      <c r="Q272" s="654"/>
      <c r="R272" s="654"/>
      <c r="S272" s="663"/>
    </row>
    <row r="273" spans="1:19" x14ac:dyDescent="0.25">
      <c r="A273" s="664"/>
      <c r="B273" s="654"/>
      <c r="C273" s="654"/>
      <c r="D273" s="654"/>
      <c r="E273" s="654"/>
      <c r="F273" s="654"/>
      <c r="G273" s="893" t="s">
        <v>358</v>
      </c>
      <c r="H273" s="654"/>
      <c r="I273" s="654"/>
      <c r="K273" s="654"/>
      <c r="L273" s="876" t="s">
        <v>61</v>
      </c>
      <c r="M273" s="654"/>
      <c r="N273" s="654"/>
      <c r="O273" s="654"/>
      <c r="P273" s="654"/>
      <c r="Q273" s="654"/>
      <c r="R273" s="654"/>
      <c r="S273" s="663"/>
    </row>
    <row r="274" spans="1:19" x14ac:dyDescent="0.25">
      <c r="A274" s="875"/>
      <c r="B274" s="654"/>
      <c r="C274" s="654"/>
      <c r="D274" s="654"/>
      <c r="E274" s="654"/>
      <c r="F274" s="899" t="s">
        <v>1043</v>
      </c>
      <c r="G274" s="865"/>
      <c r="H274" s="898"/>
      <c r="I274" s="830" t="s">
        <v>1062</v>
      </c>
      <c r="J274" s="832"/>
      <c r="K274" s="832"/>
      <c r="L274" s="883"/>
      <c r="M274" s="864"/>
      <c r="N274" s="884" t="s">
        <v>62</v>
      </c>
      <c r="O274" s="654"/>
      <c r="P274" s="654"/>
      <c r="Q274" s="654"/>
      <c r="R274" s="654"/>
      <c r="S274" s="663"/>
    </row>
    <row r="275" spans="1:19" x14ac:dyDescent="0.25">
      <c r="A275" s="664"/>
      <c r="B275" s="654"/>
      <c r="C275" s="654"/>
      <c r="D275" s="654"/>
      <c r="E275" s="654"/>
      <c r="F275" s="654"/>
      <c r="G275" s="893"/>
      <c r="H275" s="654"/>
      <c r="I275" s="654"/>
      <c r="K275" s="654"/>
      <c r="L275" s="876"/>
      <c r="M275" s="654"/>
      <c r="N275" s="654"/>
      <c r="O275" s="654"/>
      <c r="P275" s="654"/>
      <c r="Q275" s="654"/>
      <c r="R275" s="654"/>
      <c r="S275" s="663"/>
    </row>
    <row r="276" spans="1:19" x14ac:dyDescent="0.25">
      <c r="A276" s="875"/>
      <c r="B276" s="654"/>
      <c r="C276" s="654"/>
      <c r="D276" s="654"/>
      <c r="E276" s="654"/>
      <c r="F276" s="901"/>
      <c r="G276" s="828"/>
      <c r="H276" s="886"/>
      <c r="I276" s="886"/>
      <c r="J276" s="897"/>
      <c r="K276" s="897"/>
      <c r="L276" s="897"/>
      <c r="M276" s="828"/>
      <c r="N276" s="900"/>
      <c r="O276" s="574"/>
      <c r="P276" s="574"/>
      <c r="Q276" s="574"/>
      <c r="R276" s="574"/>
      <c r="S276" s="577"/>
    </row>
    <row r="277" spans="1:19" x14ac:dyDescent="0.25">
      <c r="A277" s="1437" t="s">
        <v>352</v>
      </c>
      <c r="B277" s="1438"/>
      <c r="C277" s="1438"/>
      <c r="D277" s="1438"/>
      <c r="E277" s="665"/>
      <c r="F277" s="660"/>
      <c r="G277" s="660"/>
      <c r="H277" s="660"/>
      <c r="I277" s="660"/>
      <c r="J277" s="660"/>
      <c r="K277" s="896"/>
      <c r="L277" s="660"/>
      <c r="M277" s="660"/>
      <c r="N277" s="665"/>
      <c r="O277" s="665"/>
      <c r="P277" s="665"/>
      <c r="Q277" s="665"/>
      <c r="R277" s="665"/>
      <c r="S277" s="669"/>
    </row>
    <row r="278" spans="1:19" x14ac:dyDescent="0.25">
      <c r="A278" s="1446"/>
      <c r="B278" s="1447"/>
      <c r="C278" s="1447"/>
      <c r="D278" s="1447"/>
      <c r="E278" s="1447"/>
      <c r="F278" s="1447"/>
      <c r="G278" s="1447"/>
      <c r="H278" s="1447"/>
      <c r="I278" s="1447"/>
      <c r="J278" s="1447"/>
      <c r="K278" s="1447"/>
      <c r="L278" s="1447"/>
      <c r="M278" s="1447"/>
      <c r="N278" s="1447"/>
      <c r="O278" s="1447"/>
      <c r="P278" s="1447"/>
      <c r="Q278" s="1447"/>
      <c r="R278" s="1447"/>
      <c r="S278" s="1448"/>
    </row>
    <row r="279" spans="1:19" x14ac:dyDescent="0.25">
      <c r="A279" s="1446"/>
      <c r="B279" s="1447"/>
      <c r="C279" s="1447"/>
      <c r="D279" s="1447"/>
      <c r="E279" s="1447"/>
      <c r="F279" s="1447"/>
      <c r="G279" s="1447"/>
      <c r="H279" s="1447"/>
      <c r="I279" s="1447"/>
      <c r="J279" s="1447"/>
      <c r="K279" s="1447"/>
      <c r="L279" s="1447"/>
      <c r="M279" s="1447"/>
      <c r="N279" s="1447"/>
      <c r="O279" s="1447"/>
      <c r="P279" s="1447"/>
      <c r="Q279" s="1447"/>
      <c r="R279" s="1447"/>
      <c r="S279" s="1448"/>
    </row>
    <row r="280" spans="1:19" x14ac:dyDescent="0.25">
      <c r="A280" s="1446"/>
      <c r="B280" s="1447"/>
      <c r="C280" s="1447"/>
      <c r="D280" s="1447"/>
      <c r="E280" s="1447"/>
      <c r="F280" s="1447"/>
      <c r="G280" s="1447"/>
      <c r="H280" s="1447"/>
      <c r="I280" s="1447"/>
      <c r="J280" s="1447"/>
      <c r="K280" s="1447"/>
      <c r="L280" s="1447"/>
      <c r="M280" s="1447"/>
      <c r="N280" s="1447"/>
      <c r="O280" s="1447"/>
      <c r="P280" s="1447"/>
      <c r="Q280" s="1447"/>
      <c r="R280" s="1447"/>
      <c r="S280" s="1448"/>
    </row>
    <row r="281" spans="1:19" x14ac:dyDescent="0.25">
      <c r="A281" s="875"/>
      <c r="B281" s="832"/>
      <c r="C281" s="832"/>
      <c r="D281" s="832"/>
      <c r="E281" s="832"/>
      <c r="F281" s="832"/>
      <c r="G281" s="832"/>
      <c r="H281" s="832"/>
      <c r="I281" s="832"/>
      <c r="J281" s="832"/>
      <c r="K281" s="878"/>
      <c r="L281" s="894"/>
      <c r="M281" s="878"/>
      <c r="N281" s="832"/>
      <c r="O281" s="832"/>
      <c r="P281" s="894"/>
      <c r="Q281" s="832"/>
      <c r="R281" s="654"/>
      <c r="S281" s="663"/>
    </row>
    <row r="282" spans="1:19" x14ac:dyDescent="0.25">
      <c r="A282" s="875"/>
      <c r="B282" s="832"/>
      <c r="C282" s="832"/>
      <c r="D282" s="832"/>
      <c r="E282" s="832"/>
      <c r="F282" s="832"/>
      <c r="G282" s="832"/>
      <c r="H282" s="832"/>
      <c r="I282" s="832"/>
      <c r="J282" s="832"/>
      <c r="K282" s="878"/>
      <c r="L282" s="894" t="s">
        <v>1048</v>
      </c>
      <c r="M282" s="878"/>
      <c r="N282" s="832"/>
      <c r="O282" s="832"/>
      <c r="P282" s="894" t="s">
        <v>347</v>
      </c>
      <c r="Q282" s="832"/>
      <c r="R282" s="654"/>
      <c r="S282" s="663"/>
    </row>
    <row r="283" spans="1:19" ht="15.6" x14ac:dyDescent="0.25">
      <c r="A283" s="1446" t="s">
        <v>1059</v>
      </c>
      <c r="B283" s="1447"/>
      <c r="C283" s="1447"/>
      <c r="D283" s="1447"/>
      <c r="E283" s="1447"/>
      <c r="F283" s="1447"/>
      <c r="G283" s="1447"/>
      <c r="H283" s="1447"/>
      <c r="I283" s="1447"/>
      <c r="J283" s="832"/>
      <c r="K283" s="885"/>
      <c r="L283" s="892" t="s">
        <v>1051</v>
      </c>
      <c r="M283" s="892"/>
      <c r="N283" s="895" t="s">
        <v>1049</v>
      </c>
      <c r="O283" s="892"/>
      <c r="P283" s="892">
        <v>275</v>
      </c>
      <c r="Q283" s="895" t="s">
        <v>1050</v>
      </c>
      <c r="R283" s="654"/>
      <c r="S283" s="663"/>
    </row>
    <row r="284" spans="1:19" ht="15.6" x14ac:dyDescent="0.25">
      <c r="A284" s="1446"/>
      <c r="B284" s="1447"/>
      <c r="C284" s="1447"/>
      <c r="D284" s="1447"/>
      <c r="E284" s="1447"/>
      <c r="F284" s="1447"/>
      <c r="G284" s="1447"/>
      <c r="H284" s="1447"/>
      <c r="I284" s="832"/>
      <c r="J284" s="832"/>
      <c r="K284" s="885"/>
      <c r="L284" s="892" t="s">
        <v>1052</v>
      </c>
      <c r="M284" s="892"/>
      <c r="N284" s="895" t="s">
        <v>1049</v>
      </c>
      <c r="O284" s="892"/>
      <c r="P284" s="892">
        <v>275</v>
      </c>
      <c r="Q284" s="895" t="s">
        <v>1050</v>
      </c>
      <c r="R284" s="654"/>
      <c r="S284" s="663"/>
    </row>
    <row r="285" spans="1:19" x14ac:dyDescent="0.25">
      <c r="A285" s="1446"/>
      <c r="B285" s="1447"/>
      <c r="C285" s="1447"/>
      <c r="D285" s="1447"/>
      <c r="E285" s="1447"/>
      <c r="F285" s="1447"/>
      <c r="G285" s="1447"/>
      <c r="H285" s="1447"/>
      <c r="I285" s="832"/>
      <c r="J285" s="832"/>
      <c r="K285" s="867"/>
      <c r="L285" s="892"/>
      <c r="M285" s="892"/>
      <c r="N285" s="895"/>
      <c r="O285" s="892"/>
      <c r="P285" s="892"/>
      <c r="Q285" s="895"/>
      <c r="R285" s="654"/>
      <c r="S285" s="663"/>
    </row>
    <row r="286" spans="1:19" x14ac:dyDescent="0.25">
      <c r="A286" s="1446"/>
      <c r="B286" s="1447"/>
      <c r="C286" s="1447"/>
      <c r="D286" s="1447"/>
      <c r="E286" s="1447"/>
      <c r="F286" s="1447"/>
      <c r="G286" s="1447"/>
      <c r="H286" s="1447"/>
      <c r="I286" s="1447"/>
      <c r="J286" s="832"/>
      <c r="K286" s="867"/>
      <c r="L286" s="892"/>
      <c r="M286" s="892"/>
      <c r="N286" s="895"/>
      <c r="O286" s="892"/>
      <c r="P286" s="892"/>
      <c r="Q286" s="895"/>
      <c r="R286" s="654"/>
      <c r="S286" s="663"/>
    </row>
    <row r="287" spans="1:19" x14ac:dyDescent="0.25">
      <c r="A287" s="1446"/>
      <c r="B287" s="1447"/>
      <c r="C287" s="1447"/>
      <c r="D287" s="1447"/>
      <c r="E287" s="1447"/>
      <c r="F287" s="1447"/>
      <c r="G287" s="1447"/>
      <c r="H287" s="1447"/>
      <c r="I287" s="1447"/>
      <c r="J287" s="832"/>
      <c r="K287" s="867"/>
      <c r="L287" s="892"/>
      <c r="M287" s="892"/>
      <c r="N287" s="895"/>
      <c r="O287" s="892"/>
      <c r="P287" s="892"/>
      <c r="Q287" s="895"/>
      <c r="R287" s="654"/>
      <c r="S287" s="663"/>
    </row>
    <row r="288" spans="1:19" x14ac:dyDescent="0.25">
      <c r="A288" s="875"/>
      <c r="B288" s="832"/>
      <c r="C288" s="874" t="s">
        <v>1028</v>
      </c>
      <c r="D288" s="832"/>
      <c r="E288" s="832"/>
      <c r="F288" s="832"/>
      <c r="G288" s="832"/>
      <c r="H288" s="832"/>
      <c r="I288" s="832"/>
      <c r="J288" s="832"/>
      <c r="K288" s="878"/>
      <c r="L288" s="894"/>
      <c r="M288" s="878"/>
      <c r="N288" s="832"/>
      <c r="O288" s="832"/>
      <c r="P288" s="894"/>
      <c r="Q288" s="832"/>
      <c r="R288" s="654"/>
      <c r="S288" s="663"/>
    </row>
    <row r="289" spans="1:19" x14ac:dyDescent="0.25">
      <c r="A289" s="578"/>
      <c r="B289" s="574"/>
      <c r="C289" s="874" t="s">
        <v>1029</v>
      </c>
      <c r="D289" s="574"/>
      <c r="E289" s="574"/>
      <c r="F289" s="574"/>
      <c r="G289" s="574"/>
      <c r="H289" s="574"/>
      <c r="I289" s="574"/>
      <c r="J289" s="574"/>
      <c r="K289" s="574"/>
      <c r="L289" s="574"/>
      <c r="M289" s="574"/>
      <c r="N289" s="574"/>
      <c r="O289" s="574"/>
      <c r="P289" s="574"/>
      <c r="Q289" s="574"/>
      <c r="R289" s="574"/>
      <c r="S289" s="577"/>
    </row>
    <row r="290" spans="1:19" ht="14.25" customHeight="1" x14ac:dyDescent="0.25">
      <c r="A290" s="1452" t="s">
        <v>51</v>
      </c>
      <c r="B290" s="1453"/>
      <c r="C290" s="1453"/>
      <c r="D290" s="1454"/>
      <c r="E290" s="1455" t="s">
        <v>933</v>
      </c>
      <c r="F290" s="1456"/>
      <c r="G290" s="1456"/>
      <c r="H290" s="1456"/>
      <c r="I290" s="1456"/>
      <c r="J290" s="1456"/>
      <c r="K290" s="1456"/>
      <c r="L290" s="1456"/>
      <c r="M290" s="1456"/>
      <c r="N290" s="1456"/>
      <c r="O290" s="1456"/>
      <c r="P290" s="1456"/>
      <c r="Q290" s="1456"/>
      <c r="R290" s="1456"/>
      <c r="S290" s="1457"/>
    </row>
    <row r="291" spans="1:19" ht="14.25" customHeight="1" x14ac:dyDescent="0.25">
      <c r="A291" s="1461" t="s">
        <v>1067</v>
      </c>
      <c r="B291" s="1462"/>
      <c r="C291" s="1462"/>
      <c r="D291" s="1463"/>
      <c r="E291" s="1458"/>
      <c r="F291" s="1459"/>
      <c r="G291" s="1459"/>
      <c r="H291" s="1459"/>
      <c r="I291" s="1459"/>
      <c r="J291" s="1459"/>
      <c r="K291" s="1459"/>
      <c r="L291" s="1459"/>
      <c r="M291" s="1459"/>
      <c r="N291" s="1459"/>
      <c r="O291" s="1459"/>
      <c r="P291" s="1459"/>
      <c r="Q291" s="1459"/>
      <c r="R291" s="1459"/>
      <c r="S291" s="1460"/>
    </row>
    <row r="292" spans="1:19" ht="13.8" x14ac:dyDescent="0.25">
      <c r="A292" s="1464" t="s">
        <v>52</v>
      </c>
      <c r="B292" s="1465"/>
      <c r="C292" s="1465"/>
      <c r="D292" s="1466"/>
      <c r="E292" s="1467" t="s">
        <v>958</v>
      </c>
      <c r="F292" s="1468"/>
      <c r="G292" s="1468"/>
      <c r="H292" s="1468"/>
      <c r="I292" s="1468"/>
      <c r="J292" s="1468"/>
      <c r="K292" s="1468"/>
      <c r="L292" s="1468"/>
      <c r="M292" s="1468"/>
      <c r="N292" s="1468"/>
      <c r="O292" s="1468"/>
      <c r="P292" s="1468"/>
      <c r="Q292" s="1468"/>
      <c r="R292" s="1468"/>
      <c r="S292" s="1469"/>
    </row>
    <row r="293" spans="1:19" x14ac:dyDescent="0.25">
      <c r="A293" s="1437" t="s">
        <v>53</v>
      </c>
      <c r="B293" s="1438"/>
      <c r="C293" s="1438"/>
      <c r="D293" s="1438"/>
      <c r="E293" s="890"/>
      <c r="F293" s="660"/>
      <c r="G293" s="660"/>
      <c r="H293" s="660"/>
      <c r="I293" s="660"/>
      <c r="J293" s="660"/>
      <c r="K293" s="660"/>
      <c r="L293" s="660"/>
      <c r="M293" s="660"/>
      <c r="N293" s="660"/>
      <c r="O293" s="660"/>
      <c r="P293" s="660"/>
      <c r="Q293" s="660"/>
      <c r="R293" s="660"/>
      <c r="S293" s="661"/>
    </row>
    <row r="294" spans="1:19" x14ac:dyDescent="0.25">
      <c r="A294" s="1470" t="s">
        <v>1068</v>
      </c>
      <c r="B294" s="1471"/>
      <c r="C294" s="1471"/>
      <c r="D294" s="1471"/>
      <c r="E294" s="1471"/>
      <c r="F294" s="1471"/>
      <c r="G294" s="1471"/>
      <c r="H294" s="1471"/>
      <c r="I294" s="1471"/>
      <c r="J294" s="1471"/>
      <c r="K294" s="1471"/>
      <c r="L294" s="1471"/>
      <c r="M294" s="1471"/>
      <c r="N294" s="1471"/>
      <c r="O294" s="1471"/>
      <c r="P294" s="1471"/>
      <c r="Q294" s="1471"/>
      <c r="R294" s="1471"/>
      <c r="S294" s="1472"/>
    </row>
    <row r="295" spans="1:19" x14ac:dyDescent="0.25">
      <c r="A295" s="1473"/>
      <c r="B295" s="1471"/>
      <c r="C295" s="1471"/>
      <c r="D295" s="1471"/>
      <c r="E295" s="1471"/>
      <c r="F295" s="1471"/>
      <c r="G295" s="1471"/>
      <c r="H295" s="1471"/>
      <c r="I295" s="1471"/>
      <c r="J295" s="1471"/>
      <c r="K295" s="1471"/>
      <c r="L295" s="1471"/>
      <c r="M295" s="1471"/>
      <c r="N295" s="1471"/>
      <c r="O295" s="1471"/>
      <c r="P295" s="1471"/>
      <c r="Q295" s="1471"/>
      <c r="R295" s="1471"/>
      <c r="S295" s="1472"/>
    </row>
    <row r="296" spans="1:19" x14ac:dyDescent="0.25">
      <c r="A296" s="1473"/>
      <c r="B296" s="1471"/>
      <c r="C296" s="1471"/>
      <c r="D296" s="1471"/>
      <c r="E296" s="1471"/>
      <c r="F296" s="1471"/>
      <c r="G296" s="1471"/>
      <c r="H296" s="1471"/>
      <c r="I296" s="1471"/>
      <c r="J296" s="1471"/>
      <c r="K296" s="1471"/>
      <c r="L296" s="1471"/>
      <c r="M296" s="1471"/>
      <c r="N296" s="1471"/>
      <c r="O296" s="1471"/>
      <c r="P296" s="1471"/>
      <c r="Q296" s="1471"/>
      <c r="R296" s="1471"/>
      <c r="S296" s="1472"/>
    </row>
    <row r="297" spans="1:19" x14ac:dyDescent="0.25">
      <c r="A297" s="1473"/>
      <c r="B297" s="1471"/>
      <c r="C297" s="1471"/>
      <c r="D297" s="1471"/>
      <c r="E297" s="1471"/>
      <c r="F297" s="1471"/>
      <c r="G297" s="1471"/>
      <c r="H297" s="1471"/>
      <c r="I297" s="1471"/>
      <c r="J297" s="1471"/>
      <c r="K297" s="1471"/>
      <c r="L297" s="1471"/>
      <c r="M297" s="1471"/>
      <c r="N297" s="1471"/>
      <c r="O297" s="1471"/>
      <c r="P297" s="1471"/>
      <c r="Q297" s="1471"/>
      <c r="R297" s="1471"/>
      <c r="S297" s="1472"/>
    </row>
    <row r="298" spans="1:19" x14ac:dyDescent="0.25">
      <c r="A298" s="1473"/>
      <c r="B298" s="1471"/>
      <c r="C298" s="1471"/>
      <c r="D298" s="1471"/>
      <c r="E298" s="1471"/>
      <c r="F298" s="1471"/>
      <c r="G298" s="1471"/>
      <c r="H298" s="1471"/>
      <c r="I298" s="1471"/>
      <c r="J298" s="1471"/>
      <c r="K298" s="1471"/>
      <c r="L298" s="1471"/>
      <c r="M298" s="1471"/>
      <c r="N298" s="1471"/>
      <c r="O298" s="1471"/>
      <c r="P298" s="1471"/>
      <c r="Q298" s="1471"/>
      <c r="R298" s="1471"/>
      <c r="S298" s="1472"/>
    </row>
    <row r="299" spans="1:19" x14ac:dyDescent="0.25">
      <c r="A299" s="1473"/>
      <c r="B299" s="1471"/>
      <c r="C299" s="1471"/>
      <c r="D299" s="1471"/>
      <c r="E299" s="1471"/>
      <c r="F299" s="1471"/>
      <c r="G299" s="1471"/>
      <c r="H299" s="1471"/>
      <c r="I299" s="1471"/>
      <c r="J299" s="1471"/>
      <c r="K299" s="1471"/>
      <c r="L299" s="1471"/>
      <c r="M299" s="1471"/>
      <c r="N299" s="1471"/>
      <c r="O299" s="1471"/>
      <c r="P299" s="1471"/>
      <c r="Q299" s="1471"/>
      <c r="R299" s="1471"/>
      <c r="S299" s="1472"/>
    </row>
    <row r="300" spans="1:19" x14ac:dyDescent="0.25">
      <c r="A300" s="1473"/>
      <c r="B300" s="1471"/>
      <c r="C300" s="1471"/>
      <c r="D300" s="1471"/>
      <c r="E300" s="1471"/>
      <c r="F300" s="1471"/>
      <c r="G300" s="1471"/>
      <c r="H300" s="1471"/>
      <c r="I300" s="1471"/>
      <c r="J300" s="1471"/>
      <c r="K300" s="1471"/>
      <c r="L300" s="1471"/>
      <c r="M300" s="1471"/>
      <c r="N300" s="1471"/>
      <c r="O300" s="1471"/>
      <c r="P300" s="1471"/>
      <c r="Q300" s="1471"/>
      <c r="R300" s="1471"/>
      <c r="S300" s="1472"/>
    </row>
    <row r="301" spans="1:19" x14ac:dyDescent="0.25">
      <c r="A301" s="1474"/>
      <c r="B301" s="1475"/>
      <c r="C301" s="1475"/>
      <c r="D301" s="1475"/>
      <c r="E301" s="1475"/>
      <c r="F301" s="1475"/>
      <c r="G301" s="1475"/>
      <c r="H301" s="1475"/>
      <c r="I301" s="1475"/>
      <c r="J301" s="1475"/>
      <c r="K301" s="1475"/>
      <c r="L301" s="1475"/>
      <c r="M301" s="1475"/>
      <c r="N301" s="1475"/>
      <c r="O301" s="1475"/>
      <c r="P301" s="1475"/>
      <c r="Q301" s="1475"/>
      <c r="R301" s="1475"/>
      <c r="S301" s="1476"/>
    </row>
    <row r="302" spans="1:19" x14ac:dyDescent="0.25">
      <c r="A302" s="1437" t="s">
        <v>351</v>
      </c>
      <c r="B302" s="1438"/>
      <c r="C302" s="1438"/>
      <c r="D302" s="1438"/>
      <c r="E302" s="668"/>
      <c r="F302" s="665"/>
      <c r="G302" s="665"/>
      <c r="H302" s="665"/>
      <c r="I302" s="665"/>
      <c r="J302" s="665"/>
      <c r="K302" s="665"/>
      <c r="L302" s="665"/>
      <c r="M302" s="665"/>
      <c r="N302" s="665"/>
      <c r="O302" s="665"/>
      <c r="P302" s="665"/>
      <c r="Q302" s="665"/>
      <c r="R302" s="665"/>
      <c r="S302" s="669"/>
    </row>
    <row r="303" spans="1:19" x14ac:dyDescent="0.25">
      <c r="A303" s="1477" t="s">
        <v>1069</v>
      </c>
      <c r="B303" s="1478"/>
      <c r="C303" s="1478"/>
      <c r="D303" s="1478"/>
      <c r="E303" s="1478"/>
      <c r="F303" s="1478"/>
      <c r="G303" s="1478"/>
      <c r="H303" s="1478"/>
      <c r="I303" s="1478"/>
      <c r="J303" s="1478"/>
      <c r="K303" s="1478"/>
      <c r="L303" s="1478"/>
      <c r="M303" s="1478"/>
      <c r="N303" s="1478"/>
      <c r="O303" s="1478"/>
      <c r="P303" s="1478"/>
      <c r="Q303" s="1478"/>
      <c r="R303" s="1478"/>
      <c r="S303" s="1479"/>
    </row>
    <row r="304" spans="1:19" x14ac:dyDescent="0.25">
      <c r="A304" s="1477"/>
      <c r="B304" s="1478"/>
      <c r="C304" s="1478"/>
      <c r="D304" s="1478"/>
      <c r="E304" s="1478"/>
      <c r="F304" s="1478"/>
      <c r="G304" s="1478"/>
      <c r="H304" s="1478"/>
      <c r="I304" s="1478"/>
      <c r="J304" s="1478"/>
      <c r="K304" s="1478"/>
      <c r="L304" s="1478"/>
      <c r="M304" s="1478"/>
      <c r="N304" s="1478"/>
      <c r="O304" s="1478"/>
      <c r="P304" s="1478"/>
      <c r="Q304" s="1478"/>
      <c r="R304" s="1478"/>
      <c r="S304" s="1479"/>
    </row>
    <row r="305" spans="1:19" x14ac:dyDescent="0.25">
      <c r="A305" s="1480"/>
      <c r="B305" s="1481"/>
      <c r="C305" s="1481"/>
      <c r="D305" s="1481"/>
      <c r="E305" s="1481"/>
      <c r="F305" s="1481"/>
      <c r="G305" s="1481"/>
      <c r="H305" s="1481"/>
      <c r="I305" s="1481"/>
      <c r="J305" s="1481"/>
      <c r="K305" s="1481"/>
      <c r="L305" s="1481"/>
      <c r="M305" s="1481"/>
      <c r="N305" s="1481"/>
      <c r="O305" s="1481"/>
      <c r="P305" s="1481"/>
      <c r="Q305" s="1481"/>
      <c r="R305" s="1481"/>
      <c r="S305" s="1482"/>
    </row>
    <row r="306" spans="1:19" x14ac:dyDescent="0.25">
      <c r="A306" s="1437" t="s">
        <v>54</v>
      </c>
      <c r="B306" s="1438"/>
      <c r="C306" s="1438"/>
      <c r="D306" s="1438"/>
      <c r="E306" s="660"/>
      <c r="F306" s="660"/>
      <c r="G306" s="660"/>
      <c r="H306" s="660"/>
      <c r="I306" s="660"/>
      <c r="J306" s="660"/>
      <c r="K306" s="660"/>
      <c r="L306" s="660"/>
      <c r="M306" s="660"/>
      <c r="N306" s="660"/>
      <c r="O306" s="660"/>
      <c r="P306" s="660"/>
      <c r="Q306" s="660"/>
      <c r="R306" s="660"/>
      <c r="S306" s="661"/>
    </row>
    <row r="307" spans="1:19" x14ac:dyDescent="0.25">
      <c r="A307" s="1477" t="s">
        <v>1070</v>
      </c>
      <c r="B307" s="1478"/>
      <c r="C307" s="1478"/>
      <c r="D307" s="1478"/>
      <c r="E307" s="1478"/>
      <c r="F307" s="1478"/>
      <c r="G307" s="1478"/>
      <c r="H307" s="1478"/>
      <c r="I307" s="1478"/>
      <c r="J307" s="1478"/>
      <c r="K307" s="1478"/>
      <c r="L307" s="1478"/>
      <c r="M307" s="1478"/>
      <c r="N307" s="1478"/>
      <c r="O307" s="1478"/>
      <c r="P307" s="1478"/>
      <c r="Q307" s="1478"/>
      <c r="R307" s="1478"/>
      <c r="S307" s="1479"/>
    </row>
    <row r="308" spans="1:19" x14ac:dyDescent="0.25">
      <c r="A308" s="1477"/>
      <c r="B308" s="1478"/>
      <c r="C308" s="1478"/>
      <c r="D308" s="1478"/>
      <c r="E308" s="1478"/>
      <c r="F308" s="1478"/>
      <c r="G308" s="1478"/>
      <c r="H308" s="1478"/>
      <c r="I308" s="1478"/>
      <c r="J308" s="1478"/>
      <c r="K308" s="1478"/>
      <c r="L308" s="1478"/>
      <c r="M308" s="1478"/>
      <c r="N308" s="1478"/>
      <c r="O308" s="1478"/>
      <c r="P308" s="1478"/>
      <c r="Q308" s="1478"/>
      <c r="R308" s="1478"/>
      <c r="S308" s="1479"/>
    </row>
    <row r="309" spans="1:19" x14ac:dyDescent="0.25">
      <c r="A309" s="1477"/>
      <c r="B309" s="1478"/>
      <c r="C309" s="1478"/>
      <c r="D309" s="1478"/>
      <c r="E309" s="1478"/>
      <c r="F309" s="1478"/>
      <c r="G309" s="1478"/>
      <c r="H309" s="1478"/>
      <c r="I309" s="1478"/>
      <c r="J309" s="1478"/>
      <c r="K309" s="1478"/>
      <c r="L309" s="1478"/>
      <c r="M309" s="1478"/>
      <c r="N309" s="1478"/>
      <c r="O309" s="1478"/>
      <c r="P309" s="1478"/>
      <c r="Q309" s="1478"/>
      <c r="R309" s="1478"/>
      <c r="S309" s="1479"/>
    </row>
    <row r="310" spans="1:19" x14ac:dyDescent="0.25">
      <c r="A310" s="1477"/>
      <c r="B310" s="1478"/>
      <c r="C310" s="1478"/>
      <c r="D310" s="1478"/>
      <c r="E310" s="1478"/>
      <c r="F310" s="1478"/>
      <c r="G310" s="1478"/>
      <c r="H310" s="1478"/>
      <c r="I310" s="1478"/>
      <c r="J310" s="1478"/>
      <c r="K310" s="1478"/>
      <c r="L310" s="1478"/>
      <c r="M310" s="1478"/>
      <c r="N310" s="1478"/>
      <c r="O310" s="1478"/>
      <c r="P310" s="1478"/>
      <c r="Q310" s="1478"/>
      <c r="R310" s="1478"/>
      <c r="S310" s="1479"/>
    </row>
    <row r="311" spans="1:19" x14ac:dyDescent="0.25">
      <c r="A311" s="1477"/>
      <c r="B311" s="1478"/>
      <c r="C311" s="1478"/>
      <c r="D311" s="1478"/>
      <c r="E311" s="1478"/>
      <c r="F311" s="1478"/>
      <c r="G311" s="1478"/>
      <c r="H311" s="1478"/>
      <c r="I311" s="1478"/>
      <c r="J311" s="1478"/>
      <c r="K311" s="1478"/>
      <c r="L311" s="1478"/>
      <c r="M311" s="1478"/>
      <c r="N311" s="1478"/>
      <c r="O311" s="1478"/>
      <c r="P311" s="1478"/>
      <c r="Q311" s="1478"/>
      <c r="R311" s="1478"/>
      <c r="S311" s="1479"/>
    </row>
    <row r="312" spans="1:19" x14ac:dyDescent="0.25">
      <c r="A312" s="1477"/>
      <c r="B312" s="1478"/>
      <c r="C312" s="1478"/>
      <c r="D312" s="1478"/>
      <c r="E312" s="1478"/>
      <c r="F312" s="1478"/>
      <c r="G312" s="1478"/>
      <c r="H312" s="1478"/>
      <c r="I312" s="1478"/>
      <c r="J312" s="1478"/>
      <c r="K312" s="1478"/>
      <c r="L312" s="1478"/>
      <c r="M312" s="1478"/>
      <c r="N312" s="1478"/>
      <c r="O312" s="1478"/>
      <c r="P312" s="1478"/>
      <c r="Q312" s="1478"/>
      <c r="R312" s="1478"/>
      <c r="S312" s="1479"/>
    </row>
    <row r="313" spans="1:19" x14ac:dyDescent="0.25">
      <c r="A313" s="1477"/>
      <c r="B313" s="1478"/>
      <c r="C313" s="1478"/>
      <c r="D313" s="1478"/>
      <c r="E313" s="1478"/>
      <c r="F313" s="1478"/>
      <c r="G313" s="1478"/>
      <c r="H313" s="1478"/>
      <c r="I313" s="1478"/>
      <c r="J313" s="1478"/>
      <c r="K313" s="1478"/>
      <c r="L313" s="1478"/>
      <c r="M313" s="1478"/>
      <c r="N313" s="1478"/>
      <c r="O313" s="1478"/>
      <c r="P313" s="1478"/>
      <c r="Q313" s="1478"/>
      <c r="R313" s="1478"/>
      <c r="S313" s="1479"/>
    </row>
    <row r="314" spans="1:19" x14ac:dyDescent="0.25">
      <c r="A314" s="1477"/>
      <c r="B314" s="1478"/>
      <c r="C314" s="1478"/>
      <c r="D314" s="1478"/>
      <c r="E314" s="1478"/>
      <c r="F314" s="1478"/>
      <c r="G314" s="1478"/>
      <c r="H314" s="1478"/>
      <c r="I314" s="1478"/>
      <c r="J314" s="1478"/>
      <c r="K314" s="1478"/>
      <c r="L314" s="1478"/>
      <c r="M314" s="1478"/>
      <c r="N314" s="1478"/>
      <c r="O314" s="1478"/>
      <c r="P314" s="1478"/>
      <c r="Q314" s="1478"/>
      <c r="R314" s="1478"/>
      <c r="S314" s="1479"/>
    </row>
    <row r="315" spans="1:19" x14ac:dyDescent="0.25">
      <c r="A315" s="1477"/>
      <c r="B315" s="1478"/>
      <c r="C315" s="1478"/>
      <c r="D315" s="1478"/>
      <c r="E315" s="1478"/>
      <c r="F315" s="1478"/>
      <c r="G315" s="1478"/>
      <c r="H315" s="1478"/>
      <c r="I315" s="1478"/>
      <c r="J315" s="1478"/>
      <c r="K315" s="1478"/>
      <c r="L315" s="1478"/>
      <c r="M315" s="1478"/>
      <c r="N315" s="1478"/>
      <c r="O315" s="1478"/>
      <c r="P315" s="1478"/>
      <c r="Q315" s="1478"/>
      <c r="R315" s="1478"/>
      <c r="S315" s="1479"/>
    </row>
    <row r="316" spans="1:19" x14ac:dyDescent="0.25">
      <c r="A316" s="1477"/>
      <c r="B316" s="1478"/>
      <c r="C316" s="1478"/>
      <c r="D316" s="1478"/>
      <c r="E316" s="1478"/>
      <c r="F316" s="1478"/>
      <c r="G316" s="1478"/>
      <c r="H316" s="1478"/>
      <c r="I316" s="1478"/>
      <c r="J316" s="1478"/>
      <c r="K316" s="1478"/>
      <c r="L316" s="1478"/>
      <c r="M316" s="1478"/>
      <c r="N316" s="1478"/>
      <c r="O316" s="1478"/>
      <c r="P316" s="1478"/>
      <c r="Q316" s="1478"/>
      <c r="R316" s="1478"/>
      <c r="S316" s="1479"/>
    </row>
    <row r="317" spans="1:19" x14ac:dyDescent="0.25">
      <c r="A317" s="1477"/>
      <c r="B317" s="1478"/>
      <c r="C317" s="1478"/>
      <c r="D317" s="1478"/>
      <c r="E317" s="1478"/>
      <c r="F317" s="1478"/>
      <c r="G317" s="1478"/>
      <c r="H317" s="1478"/>
      <c r="I317" s="1478"/>
      <c r="J317" s="1478"/>
      <c r="K317" s="1478"/>
      <c r="L317" s="1478"/>
      <c r="M317" s="1478"/>
      <c r="N317" s="1478"/>
      <c r="O317" s="1478"/>
      <c r="P317" s="1478"/>
      <c r="Q317" s="1478"/>
      <c r="R317" s="1478"/>
      <c r="S317" s="1479"/>
    </row>
    <row r="318" spans="1:19" x14ac:dyDescent="0.25">
      <c r="A318" s="1477"/>
      <c r="B318" s="1478"/>
      <c r="C318" s="1478"/>
      <c r="D318" s="1478"/>
      <c r="E318" s="1478"/>
      <c r="F318" s="1478"/>
      <c r="G318" s="1478"/>
      <c r="H318" s="1478"/>
      <c r="I318" s="1478"/>
      <c r="J318" s="1478"/>
      <c r="K318" s="1478"/>
      <c r="L318" s="1478"/>
      <c r="M318" s="1478"/>
      <c r="N318" s="1478"/>
      <c r="O318" s="1478"/>
      <c r="P318" s="1478"/>
      <c r="Q318" s="1478"/>
      <c r="R318" s="1478"/>
      <c r="S318" s="1479"/>
    </row>
    <row r="319" spans="1:19" x14ac:dyDescent="0.25">
      <c r="A319" s="1477"/>
      <c r="B319" s="1478"/>
      <c r="C319" s="1478"/>
      <c r="D319" s="1478"/>
      <c r="E319" s="1478"/>
      <c r="F319" s="1478"/>
      <c r="G319" s="1478"/>
      <c r="H319" s="1478"/>
      <c r="I319" s="1478"/>
      <c r="J319" s="1478"/>
      <c r="K319" s="1478"/>
      <c r="L319" s="1478"/>
      <c r="M319" s="1478"/>
      <c r="N319" s="1478"/>
      <c r="O319" s="1478"/>
      <c r="P319" s="1478"/>
      <c r="Q319" s="1478"/>
      <c r="R319" s="1478"/>
      <c r="S319" s="1479"/>
    </row>
    <row r="320" spans="1:19" x14ac:dyDescent="0.25">
      <c r="A320" s="1477"/>
      <c r="B320" s="1478"/>
      <c r="C320" s="1478"/>
      <c r="D320" s="1478"/>
      <c r="E320" s="1478"/>
      <c r="F320" s="1478"/>
      <c r="G320" s="1478"/>
      <c r="H320" s="1478"/>
      <c r="I320" s="1478"/>
      <c r="J320" s="1478"/>
      <c r="K320" s="1478"/>
      <c r="L320" s="1478"/>
      <c r="M320" s="1478"/>
      <c r="N320" s="1478"/>
      <c r="O320" s="1478"/>
      <c r="P320" s="1478"/>
      <c r="Q320" s="1478"/>
      <c r="R320" s="1478"/>
      <c r="S320" s="1479"/>
    </row>
    <row r="321" spans="1:19" x14ac:dyDescent="0.25">
      <c r="A321" s="1480"/>
      <c r="B321" s="1481"/>
      <c r="C321" s="1481"/>
      <c r="D321" s="1481"/>
      <c r="E321" s="1481"/>
      <c r="F321" s="1481"/>
      <c r="G321" s="1481"/>
      <c r="H321" s="1481"/>
      <c r="I321" s="1481"/>
      <c r="J321" s="1481"/>
      <c r="K321" s="1481"/>
      <c r="L321" s="1481"/>
      <c r="M321" s="1481"/>
      <c r="N321" s="1481"/>
      <c r="O321" s="1481"/>
      <c r="P321" s="1481"/>
      <c r="Q321" s="1481"/>
      <c r="R321" s="1481"/>
      <c r="S321" s="1482"/>
    </row>
    <row r="322" spans="1:19" x14ac:dyDescent="0.25">
      <c r="A322" s="1437" t="s">
        <v>60</v>
      </c>
      <c r="B322" s="1438"/>
      <c r="C322" s="1438"/>
      <c r="D322" s="1438"/>
      <c r="E322" s="665"/>
      <c r="F322" s="665"/>
      <c r="G322" s="665"/>
      <c r="H322" s="665"/>
      <c r="I322" s="665"/>
      <c r="J322" s="665"/>
      <c r="K322" s="666"/>
      <c r="L322" s="665"/>
      <c r="M322" s="665"/>
      <c r="N322" s="665"/>
      <c r="O322" s="665"/>
      <c r="P322" s="665"/>
      <c r="Q322" s="665"/>
      <c r="R322" s="665"/>
      <c r="S322" s="669"/>
    </row>
    <row r="323" spans="1:19" x14ac:dyDescent="0.25">
      <c r="A323" s="1477" t="s">
        <v>353</v>
      </c>
      <c r="B323" s="1478"/>
      <c r="C323" s="1478"/>
      <c r="D323" s="1478"/>
      <c r="E323" s="1478"/>
      <c r="F323" s="1478"/>
      <c r="G323" s="1478"/>
      <c r="H323" s="1478"/>
      <c r="I323" s="1478"/>
      <c r="J323" s="1478"/>
      <c r="K323" s="1478"/>
      <c r="L323" s="1478"/>
      <c r="M323" s="1478"/>
      <c r="N323" s="1478"/>
      <c r="O323" s="1478"/>
      <c r="P323" s="1478"/>
      <c r="Q323" s="1478"/>
      <c r="R323" s="1478"/>
      <c r="S323" s="1479"/>
    </row>
    <row r="324" spans="1:19" x14ac:dyDescent="0.25">
      <c r="A324" s="1477"/>
      <c r="B324" s="1478"/>
      <c r="C324" s="1478"/>
      <c r="D324" s="1478"/>
      <c r="E324" s="1478"/>
      <c r="F324" s="1478"/>
      <c r="G324" s="1478"/>
      <c r="H324" s="1478"/>
      <c r="I324" s="1478"/>
      <c r="J324" s="1478"/>
      <c r="K324" s="1478"/>
      <c r="L324" s="1478"/>
      <c r="M324" s="1478"/>
      <c r="N324" s="1478"/>
      <c r="O324" s="1478"/>
      <c r="P324" s="1478"/>
      <c r="Q324" s="1478"/>
      <c r="R324" s="1478"/>
      <c r="S324" s="1479"/>
    </row>
    <row r="325" spans="1:19" x14ac:dyDescent="0.25">
      <c r="A325" s="1477"/>
      <c r="B325" s="1478"/>
      <c r="C325" s="1478"/>
      <c r="D325" s="1478"/>
      <c r="E325" s="1478"/>
      <c r="F325" s="1478"/>
      <c r="G325" s="1478"/>
      <c r="H325" s="1478"/>
      <c r="I325" s="1478"/>
      <c r="J325" s="1478"/>
      <c r="K325" s="1478"/>
      <c r="L325" s="1478"/>
      <c r="M325" s="1478"/>
      <c r="N325" s="1478"/>
      <c r="O325" s="1478"/>
      <c r="P325" s="1478"/>
      <c r="Q325" s="1478"/>
      <c r="R325" s="1478"/>
      <c r="S325" s="1479"/>
    </row>
    <row r="326" spans="1:19" x14ac:dyDescent="0.25">
      <c r="A326" s="913" t="s">
        <v>1071</v>
      </c>
      <c r="B326" s="832"/>
      <c r="C326" s="654"/>
      <c r="D326" s="654"/>
      <c r="E326" s="654"/>
      <c r="F326" s="654"/>
      <c r="G326" s="654"/>
      <c r="H326" s="654"/>
      <c r="I326" s="654"/>
      <c r="J326" s="660"/>
      <c r="K326" s="885"/>
      <c r="L326" s="884" t="s">
        <v>1044</v>
      </c>
      <c r="M326" s="654"/>
      <c r="N326" s="895"/>
      <c r="O326" s="654"/>
      <c r="P326" s="654"/>
      <c r="Q326" s="654"/>
      <c r="R326" s="654"/>
      <c r="S326" s="663"/>
    </row>
    <row r="327" spans="1:19" x14ac:dyDescent="0.25">
      <c r="A327" s="875" t="s">
        <v>354</v>
      </c>
      <c r="B327" s="832"/>
      <c r="C327" s="654"/>
      <c r="D327" s="654"/>
      <c r="E327" s="654"/>
      <c r="F327" s="654"/>
      <c r="G327" s="654"/>
      <c r="H327" s="654"/>
      <c r="I327" s="888"/>
      <c r="J327" s="660"/>
      <c r="K327" s="654"/>
      <c r="L327" s="884" t="s">
        <v>1061</v>
      </c>
      <c r="M327" s="654"/>
      <c r="N327" s="895"/>
      <c r="O327" s="654"/>
      <c r="P327" s="654"/>
      <c r="Q327" s="654"/>
      <c r="R327" s="654"/>
      <c r="S327" s="663"/>
    </row>
    <row r="328" spans="1:19" x14ac:dyDescent="0.25">
      <c r="A328" s="875" t="s">
        <v>356</v>
      </c>
      <c r="B328" s="832"/>
      <c r="C328" s="654"/>
      <c r="D328" s="654"/>
      <c r="E328" s="654"/>
      <c r="F328" s="654"/>
      <c r="G328" s="654"/>
      <c r="H328" s="654"/>
      <c r="I328" s="888"/>
      <c r="J328" s="660"/>
      <c r="K328" s="654"/>
      <c r="L328" s="884" t="s">
        <v>1061</v>
      </c>
      <c r="M328" s="654"/>
      <c r="N328" s="895"/>
      <c r="O328" s="654"/>
      <c r="P328" s="654"/>
      <c r="Q328" s="654"/>
      <c r="R328" s="654"/>
      <c r="S328" s="663"/>
    </row>
    <row r="329" spans="1:19" x14ac:dyDescent="0.25">
      <c r="A329" s="875" t="s">
        <v>357</v>
      </c>
      <c r="B329" s="832"/>
      <c r="C329" s="654"/>
      <c r="D329" s="654"/>
      <c r="E329" s="654"/>
      <c r="F329" s="654"/>
      <c r="G329" s="654"/>
      <c r="H329" s="654"/>
      <c r="I329" s="654"/>
      <c r="J329" s="914" t="s">
        <v>1058</v>
      </c>
      <c r="K329" s="885"/>
      <c r="L329" s="884"/>
      <c r="M329" s="654"/>
      <c r="N329" s="654"/>
      <c r="O329" s="654"/>
      <c r="P329" s="654"/>
      <c r="Q329" s="654"/>
      <c r="R329" s="654"/>
      <c r="S329" s="663"/>
    </row>
    <row r="330" spans="1:19" x14ac:dyDescent="0.25">
      <c r="A330" s="875"/>
      <c r="B330" s="832"/>
      <c r="C330" s="654"/>
      <c r="D330" s="654"/>
      <c r="E330" s="654"/>
      <c r="F330" s="654"/>
      <c r="G330" s="654"/>
      <c r="H330" s="654"/>
      <c r="I330" s="888"/>
      <c r="J330" s="660"/>
      <c r="K330" s="654"/>
      <c r="L330" s="660"/>
      <c r="M330" s="654"/>
      <c r="N330" s="654"/>
      <c r="O330" s="654"/>
      <c r="P330" s="654"/>
      <c r="Q330" s="654"/>
      <c r="R330" s="654"/>
      <c r="S330" s="663"/>
    </row>
    <row r="331" spans="1:19" x14ac:dyDescent="0.25">
      <c r="A331" s="664"/>
      <c r="B331" s="654"/>
      <c r="C331" s="654"/>
      <c r="D331" s="654"/>
      <c r="E331" s="654"/>
      <c r="F331" s="654"/>
      <c r="G331" s="915" t="s">
        <v>358</v>
      </c>
      <c r="H331" s="654"/>
      <c r="I331" s="654"/>
      <c r="J331" s="660"/>
      <c r="K331" s="654"/>
      <c r="L331" s="916" t="s">
        <v>61</v>
      </c>
      <c r="M331" s="654"/>
      <c r="N331" s="654"/>
      <c r="O331" s="654"/>
      <c r="P331" s="654"/>
      <c r="Q331" s="654"/>
      <c r="R331" s="654"/>
      <c r="S331" s="663"/>
    </row>
    <row r="332" spans="1:19" x14ac:dyDescent="0.25">
      <c r="A332" s="875"/>
      <c r="B332" s="654"/>
      <c r="C332" s="654"/>
      <c r="D332" s="654"/>
      <c r="E332" s="654"/>
      <c r="F332" s="899" t="s">
        <v>1043</v>
      </c>
      <c r="G332" s="865"/>
      <c r="H332" s="898"/>
      <c r="I332" s="830" t="s">
        <v>1062</v>
      </c>
      <c r="J332" s="832"/>
      <c r="K332" s="832"/>
      <c r="L332" s="883"/>
      <c r="M332" s="864"/>
      <c r="N332" s="884" t="s">
        <v>62</v>
      </c>
      <c r="O332" s="654"/>
      <c r="P332" s="654"/>
      <c r="Q332" s="654"/>
      <c r="R332" s="654"/>
      <c r="S332" s="663"/>
    </row>
    <row r="333" spans="1:19" x14ac:dyDescent="0.25">
      <c r="A333" s="664"/>
      <c r="B333" s="654"/>
      <c r="C333" s="654"/>
      <c r="D333" s="654"/>
      <c r="E333" s="654"/>
      <c r="F333" s="654"/>
      <c r="G333" s="915"/>
      <c r="H333" s="654"/>
      <c r="I333" s="654"/>
      <c r="J333" s="660"/>
      <c r="K333" s="654"/>
      <c r="L333" s="916"/>
      <c r="M333" s="654"/>
      <c r="N333" s="654"/>
      <c r="O333" s="654"/>
      <c r="P333" s="654"/>
      <c r="Q333" s="654"/>
      <c r="R333" s="654"/>
      <c r="S333" s="663"/>
    </row>
    <row r="334" spans="1:19" x14ac:dyDescent="0.25">
      <c r="A334" s="875"/>
      <c r="B334" s="654"/>
      <c r="C334" s="654"/>
      <c r="D334" s="654"/>
      <c r="E334" s="654"/>
      <c r="F334" s="901"/>
      <c r="G334" s="828"/>
      <c r="H334" s="886"/>
      <c r="I334" s="886"/>
      <c r="J334" s="897"/>
      <c r="K334" s="897"/>
      <c r="L334" s="897"/>
      <c r="M334" s="828"/>
      <c r="N334" s="900"/>
      <c r="O334" s="574"/>
      <c r="P334" s="574"/>
      <c r="Q334" s="574"/>
      <c r="R334" s="574"/>
      <c r="S334" s="577"/>
    </row>
    <row r="335" spans="1:19" x14ac:dyDescent="0.25">
      <c r="A335" s="1437" t="s">
        <v>352</v>
      </c>
      <c r="B335" s="1438"/>
      <c r="C335" s="1438"/>
      <c r="D335" s="1438"/>
      <c r="E335" s="665"/>
      <c r="F335" s="660"/>
      <c r="G335" s="660"/>
      <c r="H335" s="660"/>
      <c r="I335" s="660"/>
      <c r="J335" s="660"/>
      <c r="K335" s="896"/>
      <c r="L335" s="660"/>
      <c r="M335" s="660"/>
      <c r="N335" s="665"/>
      <c r="O335" s="665"/>
      <c r="P335" s="665"/>
      <c r="Q335" s="665"/>
      <c r="R335" s="665"/>
      <c r="S335" s="669"/>
    </row>
    <row r="336" spans="1:19" x14ac:dyDescent="0.25">
      <c r="A336" s="1446"/>
      <c r="B336" s="1447"/>
      <c r="C336" s="1447"/>
      <c r="D336" s="1447"/>
      <c r="E336" s="1447"/>
      <c r="F336" s="1447"/>
      <c r="G336" s="1447"/>
      <c r="H336" s="1447"/>
      <c r="I336" s="1447"/>
      <c r="J336" s="1447"/>
      <c r="K336" s="1447"/>
      <c r="L336" s="1447"/>
      <c r="M336" s="1447"/>
      <c r="N336" s="1447"/>
      <c r="O336" s="1447"/>
      <c r="P336" s="1447"/>
      <c r="Q336" s="1447"/>
      <c r="R336" s="1447"/>
      <c r="S336" s="1448"/>
    </row>
    <row r="337" spans="1:19" x14ac:dyDescent="0.25">
      <c r="A337" s="1446"/>
      <c r="B337" s="1447"/>
      <c r="C337" s="1447"/>
      <c r="D337" s="1447"/>
      <c r="E337" s="1447"/>
      <c r="F337" s="1447"/>
      <c r="G337" s="1447"/>
      <c r="H337" s="1447"/>
      <c r="I337" s="1447"/>
      <c r="J337" s="1447"/>
      <c r="K337" s="1447"/>
      <c r="L337" s="1447"/>
      <c r="M337" s="1447"/>
      <c r="N337" s="1447"/>
      <c r="O337" s="1447"/>
      <c r="P337" s="1447"/>
      <c r="Q337" s="1447"/>
      <c r="R337" s="1447"/>
      <c r="S337" s="1448"/>
    </row>
    <row r="338" spans="1:19" x14ac:dyDescent="0.25">
      <c r="A338" s="1446"/>
      <c r="B338" s="1447"/>
      <c r="C338" s="1447"/>
      <c r="D338" s="1447"/>
      <c r="E338" s="1447"/>
      <c r="F338" s="1447"/>
      <c r="G338" s="1447"/>
      <c r="H338" s="1447"/>
      <c r="I338" s="1447"/>
      <c r="J338" s="1447"/>
      <c r="K338" s="1447"/>
      <c r="L338" s="1447"/>
      <c r="M338" s="1447"/>
      <c r="N338" s="1447"/>
      <c r="O338" s="1447"/>
      <c r="P338" s="1447"/>
      <c r="Q338" s="1447"/>
      <c r="R338" s="1447"/>
      <c r="S338" s="1448"/>
    </row>
    <row r="339" spans="1:19" x14ac:dyDescent="0.25">
      <c r="A339" s="875"/>
      <c r="B339" s="832"/>
      <c r="C339" s="832"/>
      <c r="D339" s="832"/>
      <c r="E339" s="832"/>
      <c r="F339" s="832"/>
      <c r="G339" s="832"/>
      <c r="H339" s="832"/>
      <c r="I339" s="832"/>
      <c r="J339" s="832"/>
      <c r="K339" s="917"/>
      <c r="L339" s="918"/>
      <c r="M339" s="917"/>
      <c r="N339" s="832"/>
      <c r="O339" s="832"/>
      <c r="P339" s="918"/>
      <c r="Q339" s="832"/>
      <c r="R339" s="654"/>
      <c r="S339" s="663"/>
    </row>
    <row r="340" spans="1:19" x14ac:dyDescent="0.25">
      <c r="A340" s="875"/>
      <c r="B340" s="832"/>
      <c r="C340" s="832"/>
      <c r="D340" s="832"/>
      <c r="E340" s="832"/>
      <c r="F340" s="832"/>
      <c r="G340" s="832"/>
      <c r="H340" s="832"/>
      <c r="I340" s="832"/>
      <c r="J340" s="832"/>
      <c r="K340" s="917"/>
      <c r="L340" s="918" t="s">
        <v>1076</v>
      </c>
      <c r="M340" s="917"/>
      <c r="N340" s="832"/>
      <c r="O340" s="832"/>
      <c r="P340" s="918" t="s">
        <v>347</v>
      </c>
      <c r="Q340" s="832"/>
      <c r="R340" s="654"/>
      <c r="S340" s="663"/>
    </row>
    <row r="341" spans="1:19" ht="15.6" x14ac:dyDescent="0.25">
      <c r="A341" s="1446" t="s">
        <v>1072</v>
      </c>
      <c r="B341" s="1447"/>
      <c r="C341" s="1447"/>
      <c r="D341" s="1447"/>
      <c r="E341" s="1447"/>
      <c r="F341" s="1447"/>
      <c r="G341" s="1447"/>
      <c r="H341" s="1447"/>
      <c r="I341" s="1447"/>
      <c r="J341" s="832"/>
      <c r="K341" s="885"/>
      <c r="L341" s="660"/>
      <c r="M341" s="833" t="s">
        <v>1074</v>
      </c>
      <c r="N341" s="895" t="s">
        <v>1049</v>
      </c>
      <c r="O341" s="892"/>
      <c r="P341" s="892">
        <v>4940</v>
      </c>
      <c r="Q341" s="895" t="s">
        <v>1050</v>
      </c>
      <c r="R341" s="654"/>
      <c r="S341" s="663"/>
    </row>
    <row r="342" spans="1:19" ht="15.6" x14ac:dyDescent="0.25">
      <c r="A342" s="919"/>
      <c r="B342" s="660"/>
      <c r="C342" s="660"/>
      <c r="D342" s="660"/>
      <c r="E342" s="660"/>
      <c r="F342" s="660"/>
      <c r="G342" s="660"/>
      <c r="H342" s="660"/>
      <c r="I342" s="832"/>
      <c r="J342" s="832"/>
      <c r="K342" s="885"/>
      <c r="L342" s="660"/>
      <c r="M342" s="833" t="s">
        <v>1075</v>
      </c>
      <c r="N342" s="895" t="s">
        <v>1049</v>
      </c>
      <c r="O342" s="892"/>
      <c r="P342" s="892">
        <v>4390</v>
      </c>
      <c r="Q342" s="895" t="s">
        <v>1050</v>
      </c>
      <c r="R342" s="654"/>
      <c r="S342" s="663"/>
    </row>
    <row r="343" spans="1:19" ht="15.6" x14ac:dyDescent="0.25">
      <c r="A343" s="1446" t="s">
        <v>1073</v>
      </c>
      <c r="B343" s="1447"/>
      <c r="C343" s="1447"/>
      <c r="D343" s="1447"/>
      <c r="E343" s="1447"/>
      <c r="F343" s="1447"/>
      <c r="G343" s="1447"/>
      <c r="H343" s="1447"/>
      <c r="I343" s="832"/>
      <c r="J343" s="832"/>
      <c r="K343" s="885"/>
      <c r="L343" s="892"/>
      <c r="M343" s="833" t="s">
        <v>1074</v>
      </c>
      <c r="N343" s="895" t="s">
        <v>1049</v>
      </c>
      <c r="O343" s="892"/>
      <c r="P343" s="892" t="s">
        <v>1077</v>
      </c>
      <c r="Q343" s="895"/>
      <c r="R343" s="654"/>
      <c r="S343" s="663"/>
    </row>
    <row r="344" spans="1:19" ht="15.6" x14ac:dyDescent="0.25">
      <c r="A344" s="1446"/>
      <c r="B344" s="1447"/>
      <c r="C344" s="1447"/>
      <c r="D344" s="1447"/>
      <c r="E344" s="1447"/>
      <c r="F344" s="1447"/>
      <c r="G344" s="1447"/>
      <c r="H344" s="1447"/>
      <c r="I344" s="1447"/>
      <c r="J344" s="832"/>
      <c r="K344" s="885"/>
      <c r="L344" s="892"/>
      <c r="M344" s="833" t="s">
        <v>1075</v>
      </c>
      <c r="N344" s="895" t="s">
        <v>1049</v>
      </c>
      <c r="O344" s="892"/>
      <c r="P344" s="892" t="s">
        <v>1077</v>
      </c>
      <c r="Q344" s="895"/>
      <c r="R344" s="654"/>
      <c r="S344" s="663"/>
    </row>
    <row r="345" spans="1:19" x14ac:dyDescent="0.25">
      <c r="A345" s="1446"/>
      <c r="B345" s="1447"/>
      <c r="C345" s="1447"/>
      <c r="D345" s="1447"/>
      <c r="E345" s="1447"/>
      <c r="F345" s="1447"/>
      <c r="G345" s="1447"/>
      <c r="H345" s="1447"/>
      <c r="I345" s="1447"/>
      <c r="J345" s="832"/>
      <c r="K345" s="885"/>
      <c r="L345" s="892"/>
      <c r="M345" s="892"/>
      <c r="N345" s="895"/>
      <c r="O345" s="892"/>
      <c r="P345" s="892"/>
      <c r="Q345" s="895"/>
      <c r="R345" s="654"/>
      <c r="S345" s="663"/>
    </row>
    <row r="346" spans="1:19" x14ac:dyDescent="0.25">
      <c r="A346" s="875"/>
      <c r="B346" s="832"/>
      <c r="C346" s="457" t="s">
        <v>1028</v>
      </c>
      <c r="D346" s="832"/>
      <c r="E346" s="832"/>
      <c r="F346" s="832"/>
      <c r="G346" s="832"/>
      <c r="H346" s="832"/>
      <c r="I346" s="832"/>
      <c r="J346" s="832"/>
      <c r="K346" s="917"/>
      <c r="L346" s="918"/>
      <c r="M346" s="917"/>
      <c r="N346" s="832"/>
      <c r="O346" s="832"/>
      <c r="P346" s="918"/>
      <c r="Q346" s="832"/>
      <c r="R346" s="654"/>
      <c r="S346" s="663"/>
    </row>
    <row r="347" spans="1:19" x14ac:dyDescent="0.25">
      <c r="A347" s="578"/>
      <c r="B347" s="574"/>
      <c r="C347" s="912" t="s">
        <v>1029</v>
      </c>
      <c r="D347" s="574"/>
      <c r="E347" s="574"/>
      <c r="F347" s="574"/>
      <c r="G347" s="574"/>
      <c r="H347" s="574"/>
      <c r="I347" s="574"/>
      <c r="J347" s="574"/>
      <c r="K347" s="574"/>
      <c r="L347" s="574"/>
      <c r="M347" s="574"/>
      <c r="N347" s="574"/>
      <c r="O347" s="574"/>
      <c r="P347" s="574"/>
      <c r="Q347" s="574"/>
      <c r="R347" s="574"/>
      <c r="S347" s="577"/>
    </row>
    <row r="348" spans="1:19" ht="13.8" x14ac:dyDescent="0.25">
      <c r="A348" s="1452" t="s">
        <v>51</v>
      </c>
      <c r="B348" s="1453"/>
      <c r="C348" s="1453"/>
      <c r="D348" s="1454"/>
      <c r="E348" s="1455" t="s">
        <v>934</v>
      </c>
      <c r="F348" s="1456"/>
      <c r="G348" s="1456"/>
      <c r="H348" s="1456"/>
      <c r="I348" s="1456"/>
      <c r="J348" s="1456"/>
      <c r="K348" s="1456"/>
      <c r="L348" s="1456"/>
      <c r="M348" s="1456"/>
      <c r="N348" s="1456"/>
      <c r="O348" s="1456"/>
      <c r="P348" s="1456"/>
      <c r="Q348" s="1456"/>
      <c r="R348" s="1456"/>
      <c r="S348" s="1457"/>
    </row>
    <row r="349" spans="1:19" ht="13.8" x14ac:dyDescent="0.25">
      <c r="A349" s="1461" t="s">
        <v>1078</v>
      </c>
      <c r="B349" s="1462"/>
      <c r="C349" s="1462"/>
      <c r="D349" s="1463"/>
      <c r="E349" s="1458"/>
      <c r="F349" s="1459"/>
      <c r="G349" s="1459"/>
      <c r="H349" s="1459"/>
      <c r="I349" s="1459"/>
      <c r="J349" s="1459"/>
      <c r="K349" s="1459"/>
      <c r="L349" s="1459"/>
      <c r="M349" s="1459"/>
      <c r="N349" s="1459"/>
      <c r="O349" s="1459"/>
      <c r="P349" s="1459"/>
      <c r="Q349" s="1459"/>
      <c r="R349" s="1459"/>
      <c r="S349" s="1460"/>
    </row>
    <row r="350" spans="1:19" ht="13.8" x14ac:dyDescent="0.25">
      <c r="A350" s="1464" t="s">
        <v>52</v>
      </c>
      <c r="B350" s="1465"/>
      <c r="C350" s="1465"/>
      <c r="D350" s="1466"/>
      <c r="E350" s="1467" t="s">
        <v>958</v>
      </c>
      <c r="F350" s="1468"/>
      <c r="G350" s="1468"/>
      <c r="H350" s="1468"/>
      <c r="I350" s="1468"/>
      <c r="J350" s="1468"/>
      <c r="K350" s="1468"/>
      <c r="L350" s="1468"/>
      <c r="M350" s="1468"/>
      <c r="N350" s="1468"/>
      <c r="O350" s="1468"/>
      <c r="P350" s="1468"/>
      <c r="Q350" s="1468"/>
      <c r="R350" s="1468"/>
      <c r="S350" s="1469"/>
    </row>
    <row r="351" spans="1:19" x14ac:dyDescent="0.25">
      <c r="A351" s="1437" t="s">
        <v>53</v>
      </c>
      <c r="B351" s="1438"/>
      <c r="C351" s="1438"/>
      <c r="D351" s="1438"/>
      <c r="E351" s="890"/>
      <c r="F351" s="660"/>
      <c r="G351" s="660"/>
      <c r="H351" s="660"/>
      <c r="I351" s="660"/>
      <c r="J351" s="660"/>
      <c r="K351" s="660"/>
      <c r="L351" s="660"/>
      <c r="M351" s="660"/>
      <c r="N351" s="660"/>
      <c r="O351" s="660"/>
      <c r="P351" s="660"/>
      <c r="Q351" s="660"/>
      <c r="R351" s="660"/>
      <c r="S351" s="661"/>
    </row>
    <row r="352" spans="1:19" x14ac:dyDescent="0.25">
      <c r="A352" s="1470" t="s">
        <v>1079</v>
      </c>
      <c r="B352" s="1471"/>
      <c r="C352" s="1471"/>
      <c r="D352" s="1471"/>
      <c r="E352" s="1471"/>
      <c r="F352" s="1471"/>
      <c r="G352" s="1471"/>
      <c r="H352" s="1471"/>
      <c r="I352" s="1471"/>
      <c r="J352" s="1471"/>
      <c r="K352" s="1471"/>
      <c r="L352" s="1471"/>
      <c r="M352" s="1471"/>
      <c r="N352" s="1471"/>
      <c r="O352" s="1471"/>
      <c r="P352" s="1471"/>
      <c r="Q352" s="1471"/>
      <c r="R352" s="1471"/>
      <c r="S352" s="1472"/>
    </row>
    <row r="353" spans="1:19" x14ac:dyDescent="0.25">
      <c r="A353" s="1473"/>
      <c r="B353" s="1471"/>
      <c r="C353" s="1471"/>
      <c r="D353" s="1471"/>
      <c r="E353" s="1471"/>
      <c r="F353" s="1471"/>
      <c r="G353" s="1471"/>
      <c r="H353" s="1471"/>
      <c r="I353" s="1471"/>
      <c r="J353" s="1471"/>
      <c r="K353" s="1471"/>
      <c r="L353" s="1471"/>
      <c r="M353" s="1471"/>
      <c r="N353" s="1471"/>
      <c r="O353" s="1471"/>
      <c r="P353" s="1471"/>
      <c r="Q353" s="1471"/>
      <c r="R353" s="1471"/>
      <c r="S353" s="1472"/>
    </row>
    <row r="354" spans="1:19" x14ac:dyDescent="0.25">
      <c r="A354" s="1473"/>
      <c r="B354" s="1471"/>
      <c r="C354" s="1471"/>
      <c r="D354" s="1471"/>
      <c r="E354" s="1471"/>
      <c r="F354" s="1471"/>
      <c r="G354" s="1471"/>
      <c r="H354" s="1471"/>
      <c r="I354" s="1471"/>
      <c r="J354" s="1471"/>
      <c r="K354" s="1471"/>
      <c r="L354" s="1471"/>
      <c r="M354" s="1471"/>
      <c r="N354" s="1471"/>
      <c r="O354" s="1471"/>
      <c r="P354" s="1471"/>
      <c r="Q354" s="1471"/>
      <c r="R354" s="1471"/>
      <c r="S354" s="1472"/>
    </row>
    <row r="355" spans="1:19" x14ac:dyDescent="0.25">
      <c r="A355" s="1473"/>
      <c r="B355" s="1471"/>
      <c r="C355" s="1471"/>
      <c r="D355" s="1471"/>
      <c r="E355" s="1471"/>
      <c r="F355" s="1471"/>
      <c r="G355" s="1471"/>
      <c r="H355" s="1471"/>
      <c r="I355" s="1471"/>
      <c r="J355" s="1471"/>
      <c r="K355" s="1471"/>
      <c r="L355" s="1471"/>
      <c r="M355" s="1471"/>
      <c r="N355" s="1471"/>
      <c r="O355" s="1471"/>
      <c r="P355" s="1471"/>
      <c r="Q355" s="1471"/>
      <c r="R355" s="1471"/>
      <c r="S355" s="1472"/>
    </row>
    <row r="356" spans="1:19" x14ac:dyDescent="0.25">
      <c r="A356" s="1473"/>
      <c r="B356" s="1471"/>
      <c r="C356" s="1471"/>
      <c r="D356" s="1471"/>
      <c r="E356" s="1471"/>
      <c r="F356" s="1471"/>
      <c r="G356" s="1471"/>
      <c r="H356" s="1471"/>
      <c r="I356" s="1471"/>
      <c r="J356" s="1471"/>
      <c r="K356" s="1471"/>
      <c r="L356" s="1471"/>
      <c r="M356" s="1471"/>
      <c r="N356" s="1471"/>
      <c r="O356" s="1471"/>
      <c r="P356" s="1471"/>
      <c r="Q356" s="1471"/>
      <c r="R356" s="1471"/>
      <c r="S356" s="1472"/>
    </row>
    <row r="357" spans="1:19" x14ac:dyDescent="0.25">
      <c r="A357" s="1473"/>
      <c r="B357" s="1471"/>
      <c r="C357" s="1471"/>
      <c r="D357" s="1471"/>
      <c r="E357" s="1471"/>
      <c r="F357" s="1471"/>
      <c r="G357" s="1471"/>
      <c r="H357" s="1471"/>
      <c r="I357" s="1471"/>
      <c r="J357" s="1471"/>
      <c r="K357" s="1471"/>
      <c r="L357" s="1471"/>
      <c r="M357" s="1471"/>
      <c r="N357" s="1471"/>
      <c r="O357" s="1471"/>
      <c r="P357" s="1471"/>
      <c r="Q357" s="1471"/>
      <c r="R357" s="1471"/>
      <c r="S357" s="1472"/>
    </row>
    <row r="358" spans="1:19" x14ac:dyDescent="0.25">
      <c r="A358" s="1473"/>
      <c r="B358" s="1471"/>
      <c r="C358" s="1471"/>
      <c r="D358" s="1471"/>
      <c r="E358" s="1471"/>
      <c r="F358" s="1471"/>
      <c r="G358" s="1471"/>
      <c r="H358" s="1471"/>
      <c r="I358" s="1471"/>
      <c r="J358" s="1471"/>
      <c r="K358" s="1471"/>
      <c r="L358" s="1471"/>
      <c r="M358" s="1471"/>
      <c r="N358" s="1471"/>
      <c r="O358" s="1471"/>
      <c r="P358" s="1471"/>
      <c r="Q358" s="1471"/>
      <c r="R358" s="1471"/>
      <c r="S358" s="1472"/>
    </row>
    <row r="359" spans="1:19" x14ac:dyDescent="0.25">
      <c r="A359" s="1474"/>
      <c r="B359" s="1475"/>
      <c r="C359" s="1475"/>
      <c r="D359" s="1475"/>
      <c r="E359" s="1475"/>
      <c r="F359" s="1475"/>
      <c r="G359" s="1475"/>
      <c r="H359" s="1475"/>
      <c r="I359" s="1475"/>
      <c r="J359" s="1475"/>
      <c r="K359" s="1475"/>
      <c r="L359" s="1475"/>
      <c r="M359" s="1475"/>
      <c r="N359" s="1475"/>
      <c r="O359" s="1475"/>
      <c r="P359" s="1475"/>
      <c r="Q359" s="1475"/>
      <c r="R359" s="1475"/>
      <c r="S359" s="1476"/>
    </row>
    <row r="360" spans="1:19" x14ac:dyDescent="0.25">
      <c r="A360" s="1437" t="s">
        <v>351</v>
      </c>
      <c r="B360" s="1438"/>
      <c r="C360" s="1438"/>
      <c r="D360" s="1438"/>
      <c r="E360" s="668"/>
      <c r="F360" s="665"/>
      <c r="G360" s="665"/>
      <c r="H360" s="665"/>
      <c r="I360" s="665"/>
      <c r="J360" s="665"/>
      <c r="K360" s="665"/>
      <c r="L360" s="665"/>
      <c r="M360" s="665"/>
      <c r="N360" s="665"/>
      <c r="O360" s="665"/>
      <c r="P360" s="665"/>
      <c r="Q360" s="665"/>
      <c r="R360" s="665"/>
      <c r="S360" s="669"/>
    </row>
    <row r="361" spans="1:19" x14ac:dyDescent="0.25">
      <c r="A361" s="1477" t="s">
        <v>1080</v>
      </c>
      <c r="B361" s="1478"/>
      <c r="C361" s="1478"/>
      <c r="D361" s="1478"/>
      <c r="E361" s="1478"/>
      <c r="F361" s="1478"/>
      <c r="G361" s="1478"/>
      <c r="H361" s="1478"/>
      <c r="I361" s="1478"/>
      <c r="J361" s="1478"/>
      <c r="K361" s="1478"/>
      <c r="L361" s="1478"/>
      <c r="M361" s="1478"/>
      <c r="N361" s="1478"/>
      <c r="O361" s="1478"/>
      <c r="P361" s="1478"/>
      <c r="Q361" s="1478"/>
      <c r="R361" s="1478"/>
      <c r="S361" s="1479"/>
    </row>
    <row r="362" spans="1:19" x14ac:dyDescent="0.25">
      <c r="A362" s="1477"/>
      <c r="B362" s="1478"/>
      <c r="C362" s="1478"/>
      <c r="D362" s="1478"/>
      <c r="E362" s="1478"/>
      <c r="F362" s="1478"/>
      <c r="G362" s="1478"/>
      <c r="H362" s="1478"/>
      <c r="I362" s="1478"/>
      <c r="J362" s="1478"/>
      <c r="K362" s="1478"/>
      <c r="L362" s="1478"/>
      <c r="M362" s="1478"/>
      <c r="N362" s="1478"/>
      <c r="O362" s="1478"/>
      <c r="P362" s="1478"/>
      <c r="Q362" s="1478"/>
      <c r="R362" s="1478"/>
      <c r="S362" s="1479"/>
    </row>
    <row r="363" spans="1:19" x14ac:dyDescent="0.25">
      <c r="A363" s="1480"/>
      <c r="B363" s="1481"/>
      <c r="C363" s="1481"/>
      <c r="D363" s="1481"/>
      <c r="E363" s="1481"/>
      <c r="F363" s="1481"/>
      <c r="G363" s="1481"/>
      <c r="H363" s="1481"/>
      <c r="I363" s="1481"/>
      <c r="J363" s="1481"/>
      <c r="K363" s="1481"/>
      <c r="L363" s="1481"/>
      <c r="M363" s="1481"/>
      <c r="N363" s="1481"/>
      <c r="O363" s="1481"/>
      <c r="P363" s="1481"/>
      <c r="Q363" s="1481"/>
      <c r="R363" s="1481"/>
      <c r="S363" s="1482"/>
    </row>
    <row r="364" spans="1:19" x14ac:dyDescent="0.25">
      <c r="A364" s="1437" t="s">
        <v>54</v>
      </c>
      <c r="B364" s="1438"/>
      <c r="C364" s="1438"/>
      <c r="D364" s="1438"/>
      <c r="E364" s="660"/>
      <c r="F364" s="660"/>
      <c r="G364" s="660"/>
      <c r="H364" s="660"/>
      <c r="I364" s="660"/>
      <c r="J364" s="660"/>
      <c r="K364" s="660"/>
      <c r="L364" s="660"/>
      <c r="M364" s="660"/>
      <c r="N364" s="660"/>
      <c r="O364" s="660"/>
      <c r="P364" s="660"/>
      <c r="Q364" s="660"/>
      <c r="R364" s="660"/>
      <c r="S364" s="661"/>
    </row>
    <row r="365" spans="1:19" x14ac:dyDescent="0.25">
      <c r="A365" s="1477" t="s">
        <v>1081</v>
      </c>
      <c r="B365" s="1478"/>
      <c r="C365" s="1478"/>
      <c r="D365" s="1478"/>
      <c r="E365" s="1478"/>
      <c r="F365" s="1478"/>
      <c r="G365" s="1478"/>
      <c r="H365" s="1478"/>
      <c r="I365" s="1478"/>
      <c r="J365" s="1478"/>
      <c r="K365" s="1478"/>
      <c r="L365" s="1478"/>
      <c r="M365" s="1478"/>
      <c r="N365" s="1478"/>
      <c r="O365" s="1478"/>
      <c r="P365" s="1478"/>
      <c r="Q365" s="1478"/>
      <c r="R365" s="1478"/>
      <c r="S365" s="1479"/>
    </row>
    <row r="366" spans="1:19" x14ac:dyDescent="0.25">
      <c r="A366" s="1477"/>
      <c r="B366" s="1478"/>
      <c r="C366" s="1478"/>
      <c r="D366" s="1478"/>
      <c r="E366" s="1478"/>
      <c r="F366" s="1478"/>
      <c r="G366" s="1478"/>
      <c r="H366" s="1478"/>
      <c r="I366" s="1478"/>
      <c r="J366" s="1478"/>
      <c r="K366" s="1478"/>
      <c r="L366" s="1478"/>
      <c r="M366" s="1478"/>
      <c r="N366" s="1478"/>
      <c r="O366" s="1478"/>
      <c r="P366" s="1478"/>
      <c r="Q366" s="1478"/>
      <c r="R366" s="1478"/>
      <c r="S366" s="1479"/>
    </row>
    <row r="367" spans="1:19" x14ac:dyDescent="0.25">
      <c r="A367" s="1477"/>
      <c r="B367" s="1478"/>
      <c r="C367" s="1478"/>
      <c r="D367" s="1478"/>
      <c r="E367" s="1478"/>
      <c r="F367" s="1478"/>
      <c r="G367" s="1478"/>
      <c r="H367" s="1478"/>
      <c r="I367" s="1478"/>
      <c r="J367" s="1478"/>
      <c r="K367" s="1478"/>
      <c r="L367" s="1478"/>
      <c r="M367" s="1478"/>
      <c r="N367" s="1478"/>
      <c r="O367" s="1478"/>
      <c r="P367" s="1478"/>
      <c r="Q367" s="1478"/>
      <c r="R367" s="1478"/>
      <c r="S367" s="1479"/>
    </row>
    <row r="368" spans="1:19" x14ac:dyDescent="0.25">
      <c r="A368" s="1477"/>
      <c r="B368" s="1478"/>
      <c r="C368" s="1478"/>
      <c r="D368" s="1478"/>
      <c r="E368" s="1478"/>
      <c r="F368" s="1478"/>
      <c r="G368" s="1478"/>
      <c r="H368" s="1478"/>
      <c r="I368" s="1478"/>
      <c r="J368" s="1478"/>
      <c r="K368" s="1478"/>
      <c r="L368" s="1478"/>
      <c r="M368" s="1478"/>
      <c r="N368" s="1478"/>
      <c r="O368" s="1478"/>
      <c r="P368" s="1478"/>
      <c r="Q368" s="1478"/>
      <c r="R368" s="1478"/>
      <c r="S368" s="1479"/>
    </row>
    <row r="369" spans="1:19" x14ac:dyDescent="0.25">
      <c r="A369" s="1477"/>
      <c r="B369" s="1478"/>
      <c r="C369" s="1478"/>
      <c r="D369" s="1478"/>
      <c r="E369" s="1478"/>
      <c r="F369" s="1478"/>
      <c r="G369" s="1478"/>
      <c r="H369" s="1478"/>
      <c r="I369" s="1478"/>
      <c r="J369" s="1478"/>
      <c r="K369" s="1478"/>
      <c r="L369" s="1478"/>
      <c r="M369" s="1478"/>
      <c r="N369" s="1478"/>
      <c r="O369" s="1478"/>
      <c r="P369" s="1478"/>
      <c r="Q369" s="1478"/>
      <c r="R369" s="1478"/>
      <c r="S369" s="1479"/>
    </row>
    <row r="370" spans="1:19" x14ac:dyDescent="0.25">
      <c r="A370" s="1477"/>
      <c r="B370" s="1478"/>
      <c r="C370" s="1478"/>
      <c r="D370" s="1478"/>
      <c r="E370" s="1478"/>
      <c r="F370" s="1478"/>
      <c r="G370" s="1478"/>
      <c r="H370" s="1478"/>
      <c r="I370" s="1478"/>
      <c r="J370" s="1478"/>
      <c r="K370" s="1478"/>
      <c r="L370" s="1478"/>
      <c r="M370" s="1478"/>
      <c r="N370" s="1478"/>
      <c r="O370" s="1478"/>
      <c r="P370" s="1478"/>
      <c r="Q370" s="1478"/>
      <c r="R370" s="1478"/>
      <c r="S370" s="1479"/>
    </row>
    <row r="371" spans="1:19" x14ac:dyDescent="0.25">
      <c r="A371" s="1477"/>
      <c r="B371" s="1478"/>
      <c r="C371" s="1478"/>
      <c r="D371" s="1478"/>
      <c r="E371" s="1478"/>
      <c r="F371" s="1478"/>
      <c r="G371" s="1478"/>
      <c r="H371" s="1478"/>
      <c r="I371" s="1478"/>
      <c r="J371" s="1478"/>
      <c r="K371" s="1478"/>
      <c r="L371" s="1478"/>
      <c r="M371" s="1478"/>
      <c r="N371" s="1478"/>
      <c r="O371" s="1478"/>
      <c r="P371" s="1478"/>
      <c r="Q371" s="1478"/>
      <c r="R371" s="1478"/>
      <c r="S371" s="1479"/>
    </row>
    <row r="372" spans="1:19" x14ac:dyDescent="0.25">
      <c r="A372" s="1477"/>
      <c r="B372" s="1478"/>
      <c r="C372" s="1478"/>
      <c r="D372" s="1478"/>
      <c r="E372" s="1478"/>
      <c r="F372" s="1478"/>
      <c r="G372" s="1478"/>
      <c r="H372" s="1478"/>
      <c r="I372" s="1478"/>
      <c r="J372" s="1478"/>
      <c r="K372" s="1478"/>
      <c r="L372" s="1478"/>
      <c r="M372" s="1478"/>
      <c r="N372" s="1478"/>
      <c r="O372" s="1478"/>
      <c r="P372" s="1478"/>
      <c r="Q372" s="1478"/>
      <c r="R372" s="1478"/>
      <c r="S372" s="1479"/>
    </row>
    <row r="373" spans="1:19" x14ac:dyDescent="0.25">
      <c r="A373" s="1477"/>
      <c r="B373" s="1478"/>
      <c r="C373" s="1478"/>
      <c r="D373" s="1478"/>
      <c r="E373" s="1478"/>
      <c r="F373" s="1478"/>
      <c r="G373" s="1478"/>
      <c r="H373" s="1478"/>
      <c r="I373" s="1478"/>
      <c r="J373" s="1478"/>
      <c r="K373" s="1478"/>
      <c r="L373" s="1478"/>
      <c r="M373" s="1478"/>
      <c r="N373" s="1478"/>
      <c r="O373" s="1478"/>
      <c r="P373" s="1478"/>
      <c r="Q373" s="1478"/>
      <c r="R373" s="1478"/>
      <c r="S373" s="1479"/>
    </row>
    <row r="374" spans="1:19" x14ac:dyDescent="0.25">
      <c r="A374" s="1477"/>
      <c r="B374" s="1478"/>
      <c r="C374" s="1478"/>
      <c r="D374" s="1478"/>
      <c r="E374" s="1478"/>
      <c r="F374" s="1478"/>
      <c r="G374" s="1478"/>
      <c r="H374" s="1478"/>
      <c r="I374" s="1478"/>
      <c r="J374" s="1478"/>
      <c r="K374" s="1478"/>
      <c r="L374" s="1478"/>
      <c r="M374" s="1478"/>
      <c r="N374" s="1478"/>
      <c r="O374" s="1478"/>
      <c r="P374" s="1478"/>
      <c r="Q374" s="1478"/>
      <c r="R374" s="1478"/>
      <c r="S374" s="1479"/>
    </row>
    <row r="375" spans="1:19" x14ac:dyDescent="0.25">
      <c r="A375" s="1477"/>
      <c r="B375" s="1478"/>
      <c r="C375" s="1478"/>
      <c r="D375" s="1478"/>
      <c r="E375" s="1478"/>
      <c r="F375" s="1478"/>
      <c r="G375" s="1478"/>
      <c r="H375" s="1478"/>
      <c r="I375" s="1478"/>
      <c r="J375" s="1478"/>
      <c r="K375" s="1478"/>
      <c r="L375" s="1478"/>
      <c r="M375" s="1478"/>
      <c r="N375" s="1478"/>
      <c r="O375" s="1478"/>
      <c r="P375" s="1478"/>
      <c r="Q375" s="1478"/>
      <c r="R375" s="1478"/>
      <c r="S375" s="1479"/>
    </row>
    <row r="376" spans="1:19" x14ac:dyDescent="0.25">
      <c r="A376" s="1477"/>
      <c r="B376" s="1478"/>
      <c r="C376" s="1478"/>
      <c r="D376" s="1478"/>
      <c r="E376" s="1478"/>
      <c r="F376" s="1478"/>
      <c r="G376" s="1478"/>
      <c r="H376" s="1478"/>
      <c r="I376" s="1478"/>
      <c r="J376" s="1478"/>
      <c r="K376" s="1478"/>
      <c r="L376" s="1478"/>
      <c r="M376" s="1478"/>
      <c r="N376" s="1478"/>
      <c r="O376" s="1478"/>
      <c r="P376" s="1478"/>
      <c r="Q376" s="1478"/>
      <c r="R376" s="1478"/>
      <c r="S376" s="1479"/>
    </row>
    <row r="377" spans="1:19" x14ac:dyDescent="0.25">
      <c r="A377" s="1477"/>
      <c r="B377" s="1478"/>
      <c r="C377" s="1478"/>
      <c r="D377" s="1478"/>
      <c r="E377" s="1478"/>
      <c r="F377" s="1478"/>
      <c r="G377" s="1478"/>
      <c r="H377" s="1478"/>
      <c r="I377" s="1478"/>
      <c r="J377" s="1478"/>
      <c r="K377" s="1478"/>
      <c r="L377" s="1478"/>
      <c r="M377" s="1478"/>
      <c r="N377" s="1478"/>
      <c r="O377" s="1478"/>
      <c r="P377" s="1478"/>
      <c r="Q377" s="1478"/>
      <c r="R377" s="1478"/>
      <c r="S377" s="1479"/>
    </row>
    <row r="378" spans="1:19" x14ac:dyDescent="0.25">
      <c r="A378" s="1477"/>
      <c r="B378" s="1478"/>
      <c r="C378" s="1478"/>
      <c r="D378" s="1478"/>
      <c r="E378" s="1478"/>
      <c r="F378" s="1478"/>
      <c r="G378" s="1478"/>
      <c r="H378" s="1478"/>
      <c r="I378" s="1478"/>
      <c r="J378" s="1478"/>
      <c r="K378" s="1478"/>
      <c r="L378" s="1478"/>
      <c r="M378" s="1478"/>
      <c r="N378" s="1478"/>
      <c r="O378" s="1478"/>
      <c r="P378" s="1478"/>
      <c r="Q378" s="1478"/>
      <c r="R378" s="1478"/>
      <c r="S378" s="1479"/>
    </row>
    <row r="379" spans="1:19" x14ac:dyDescent="0.25">
      <c r="A379" s="1480"/>
      <c r="B379" s="1481"/>
      <c r="C379" s="1481"/>
      <c r="D379" s="1481"/>
      <c r="E379" s="1481"/>
      <c r="F379" s="1481"/>
      <c r="G379" s="1481"/>
      <c r="H379" s="1481"/>
      <c r="I379" s="1481"/>
      <c r="J379" s="1481"/>
      <c r="K379" s="1481"/>
      <c r="L379" s="1481"/>
      <c r="M379" s="1481"/>
      <c r="N379" s="1481"/>
      <c r="O379" s="1481"/>
      <c r="P379" s="1481"/>
      <c r="Q379" s="1481"/>
      <c r="R379" s="1481"/>
      <c r="S379" s="1482"/>
    </row>
    <row r="380" spans="1:19" x14ac:dyDescent="0.25">
      <c r="A380" s="1437" t="s">
        <v>60</v>
      </c>
      <c r="B380" s="1438"/>
      <c r="C380" s="1438"/>
      <c r="D380" s="1438"/>
      <c r="E380" s="665"/>
      <c r="F380" s="665"/>
      <c r="G380" s="665"/>
      <c r="H380" s="665"/>
      <c r="I380" s="665"/>
      <c r="J380" s="665"/>
      <c r="K380" s="666"/>
      <c r="L380" s="665"/>
      <c r="M380" s="665"/>
      <c r="N380" s="665"/>
      <c r="O380" s="665"/>
      <c r="P380" s="665"/>
      <c r="Q380" s="665"/>
      <c r="R380" s="665"/>
      <c r="S380" s="669"/>
    </row>
    <row r="381" spans="1:19" x14ac:dyDescent="0.25">
      <c r="A381" s="1477" t="s">
        <v>353</v>
      </c>
      <c r="B381" s="1478"/>
      <c r="C381" s="1478"/>
      <c r="D381" s="1478"/>
      <c r="E381" s="1478"/>
      <c r="F381" s="1478"/>
      <c r="G381" s="1478"/>
      <c r="H381" s="1478"/>
      <c r="I381" s="1478"/>
      <c r="J381" s="1478"/>
      <c r="K381" s="1478"/>
      <c r="L381" s="1478"/>
      <c r="M381" s="1478"/>
      <c r="N381" s="1478"/>
      <c r="O381" s="1478"/>
      <c r="P381" s="1478"/>
      <c r="Q381" s="1478"/>
      <c r="R381" s="1478"/>
      <c r="S381" s="1479"/>
    </row>
    <row r="382" spans="1:19" x14ac:dyDescent="0.25">
      <c r="A382" s="1477"/>
      <c r="B382" s="1478"/>
      <c r="C382" s="1478"/>
      <c r="D382" s="1478"/>
      <c r="E382" s="1478"/>
      <c r="F382" s="1478"/>
      <c r="G382" s="1478"/>
      <c r="H382" s="1478"/>
      <c r="I382" s="1478"/>
      <c r="J382" s="1478"/>
      <c r="K382" s="1478"/>
      <c r="L382" s="1478"/>
      <c r="M382" s="1478"/>
      <c r="N382" s="1478"/>
      <c r="O382" s="1478"/>
      <c r="P382" s="1478"/>
      <c r="Q382" s="1478"/>
      <c r="R382" s="1478"/>
      <c r="S382" s="1479"/>
    </row>
    <row r="383" spans="1:19" x14ac:dyDescent="0.25">
      <c r="A383" s="1477"/>
      <c r="B383" s="1478"/>
      <c r="C383" s="1478"/>
      <c r="D383" s="1478"/>
      <c r="E383" s="1478"/>
      <c r="F383" s="1478"/>
      <c r="G383" s="1478"/>
      <c r="H383" s="1478"/>
      <c r="I383" s="1478"/>
      <c r="J383" s="1478"/>
      <c r="K383" s="1478"/>
      <c r="L383" s="1478"/>
      <c r="M383" s="1478"/>
      <c r="N383" s="1478"/>
      <c r="O383" s="1478"/>
      <c r="P383" s="1478"/>
      <c r="Q383" s="1478"/>
      <c r="R383" s="1478"/>
      <c r="S383" s="1479"/>
    </row>
    <row r="384" spans="1:19" x14ac:dyDescent="0.25">
      <c r="A384" s="913" t="s">
        <v>1082</v>
      </c>
      <c r="B384" s="832"/>
      <c r="C384" s="654"/>
      <c r="D384" s="654"/>
      <c r="E384" s="654"/>
      <c r="F384" s="654"/>
      <c r="G384" s="654"/>
      <c r="H384" s="654"/>
      <c r="I384" s="654"/>
      <c r="J384" s="660"/>
      <c r="K384" s="885"/>
      <c r="L384" s="884" t="s">
        <v>1044</v>
      </c>
      <c r="M384" s="654"/>
      <c r="N384" s="895"/>
      <c r="O384" s="654"/>
      <c r="P384" s="654"/>
      <c r="Q384" s="654"/>
      <c r="R384" s="654"/>
      <c r="S384" s="663"/>
    </row>
    <row r="385" spans="1:19" x14ac:dyDescent="0.25">
      <c r="A385" s="875" t="s">
        <v>354</v>
      </c>
      <c r="B385" s="832"/>
      <c r="C385" s="654"/>
      <c r="D385" s="654"/>
      <c r="E385" s="654"/>
      <c r="F385" s="654"/>
      <c r="G385" s="654"/>
      <c r="H385" s="654"/>
      <c r="I385" s="888"/>
      <c r="J385" s="660"/>
      <c r="K385" s="654"/>
      <c r="L385" s="884" t="s">
        <v>1061</v>
      </c>
      <c r="M385" s="654"/>
      <c r="N385" s="895"/>
      <c r="O385" s="654"/>
      <c r="P385" s="654"/>
      <c r="Q385" s="654"/>
      <c r="R385" s="654"/>
      <c r="S385" s="663"/>
    </row>
    <row r="386" spans="1:19" x14ac:dyDescent="0.25">
      <c r="A386" s="875" t="s">
        <v>356</v>
      </c>
      <c r="B386" s="832"/>
      <c r="C386" s="654"/>
      <c r="D386" s="654"/>
      <c r="E386" s="654"/>
      <c r="F386" s="654"/>
      <c r="G386" s="654"/>
      <c r="H386" s="654"/>
      <c r="I386" s="888"/>
      <c r="J386" s="660"/>
      <c r="K386" s="654"/>
      <c r="L386" s="884" t="s">
        <v>1061</v>
      </c>
      <c r="M386" s="654"/>
      <c r="N386" s="895"/>
      <c r="O386" s="654"/>
      <c r="P386" s="654"/>
      <c r="Q386" s="654"/>
      <c r="R386" s="654"/>
      <c r="S386" s="663"/>
    </row>
    <row r="387" spans="1:19" x14ac:dyDescent="0.25">
      <c r="A387" s="875" t="s">
        <v>357</v>
      </c>
      <c r="B387" s="832"/>
      <c r="C387" s="654"/>
      <c r="D387" s="654"/>
      <c r="E387" s="654"/>
      <c r="F387" s="654"/>
      <c r="G387" s="654"/>
      <c r="H387" s="654"/>
      <c r="I387" s="654"/>
      <c r="J387" s="914" t="s">
        <v>1058</v>
      </c>
      <c r="K387" s="885"/>
      <c r="L387" s="884"/>
      <c r="M387" s="654"/>
      <c r="N387" s="654"/>
      <c r="O387" s="654"/>
      <c r="P387" s="654"/>
      <c r="Q387" s="654"/>
      <c r="R387" s="654"/>
      <c r="S387" s="663"/>
    </row>
    <row r="388" spans="1:19" x14ac:dyDescent="0.25">
      <c r="A388" s="875"/>
      <c r="B388" s="832"/>
      <c r="C388" s="654"/>
      <c r="D388" s="654"/>
      <c r="E388" s="654"/>
      <c r="F388" s="654"/>
      <c r="G388" s="654"/>
      <c r="H388" s="654"/>
      <c r="I388" s="888"/>
      <c r="J388" s="660"/>
      <c r="K388" s="654"/>
      <c r="L388" s="660"/>
      <c r="M388" s="654"/>
      <c r="N388" s="654"/>
      <c r="O388" s="654"/>
      <c r="P388" s="654"/>
      <c r="Q388" s="654"/>
      <c r="R388" s="654"/>
      <c r="S388" s="663"/>
    </row>
    <row r="389" spans="1:19" x14ac:dyDescent="0.25">
      <c r="A389" s="664"/>
      <c r="B389" s="654"/>
      <c r="C389" s="654"/>
      <c r="D389" s="654"/>
      <c r="E389" s="654"/>
      <c r="F389" s="654"/>
      <c r="G389" s="915" t="s">
        <v>358</v>
      </c>
      <c r="H389" s="654"/>
      <c r="I389" s="654"/>
      <c r="J389" s="660"/>
      <c r="K389" s="654"/>
      <c r="L389" s="916" t="s">
        <v>61</v>
      </c>
      <c r="M389" s="654"/>
      <c r="N389" s="654"/>
      <c r="O389" s="654"/>
      <c r="P389" s="654"/>
      <c r="Q389" s="654"/>
      <c r="R389" s="654"/>
      <c r="S389" s="663"/>
    </row>
    <row r="390" spans="1:19" x14ac:dyDescent="0.25">
      <c r="A390" s="875"/>
      <c r="B390" s="654"/>
      <c r="C390" s="654"/>
      <c r="D390" s="654"/>
      <c r="E390" s="654"/>
      <c r="F390" s="899" t="s">
        <v>1043</v>
      </c>
      <c r="G390" s="865"/>
      <c r="H390" s="898"/>
      <c r="I390" s="830" t="s">
        <v>1062</v>
      </c>
      <c r="J390" s="832"/>
      <c r="K390" s="832"/>
      <c r="L390" s="883"/>
      <c r="M390" s="864"/>
      <c r="N390" s="884" t="s">
        <v>62</v>
      </c>
      <c r="O390" s="654"/>
      <c r="P390" s="654"/>
      <c r="Q390" s="654"/>
      <c r="R390" s="654"/>
      <c r="S390" s="663"/>
    </row>
    <row r="391" spans="1:19" x14ac:dyDescent="0.25">
      <c r="A391" s="664"/>
      <c r="B391" s="654"/>
      <c r="C391" s="654"/>
      <c r="D391" s="654"/>
      <c r="E391" s="654"/>
      <c r="F391" s="654"/>
      <c r="G391" s="915"/>
      <c r="H391" s="654"/>
      <c r="I391" s="654"/>
      <c r="J391" s="660"/>
      <c r="K391" s="654"/>
      <c r="L391" s="916"/>
      <c r="M391" s="654"/>
      <c r="N391" s="654"/>
      <c r="O391" s="654"/>
      <c r="P391" s="654"/>
      <c r="Q391" s="654"/>
      <c r="R391" s="654"/>
      <c r="S391" s="663"/>
    </row>
    <row r="392" spans="1:19" x14ac:dyDescent="0.25">
      <c r="A392" s="875"/>
      <c r="B392" s="654"/>
      <c r="C392" s="654"/>
      <c r="D392" s="654"/>
      <c r="E392" s="654"/>
      <c r="F392" s="901"/>
      <c r="G392" s="828"/>
      <c r="H392" s="886"/>
      <c r="I392" s="886"/>
      <c r="J392" s="897"/>
      <c r="K392" s="897"/>
      <c r="L392" s="897"/>
      <c r="M392" s="828"/>
      <c r="N392" s="900"/>
      <c r="O392" s="574"/>
      <c r="P392" s="574"/>
      <c r="Q392" s="574"/>
      <c r="R392" s="574"/>
      <c r="S392" s="577"/>
    </row>
    <row r="393" spans="1:19" x14ac:dyDescent="0.25">
      <c r="A393" s="1437" t="s">
        <v>352</v>
      </c>
      <c r="B393" s="1438"/>
      <c r="C393" s="1438"/>
      <c r="D393" s="1438"/>
      <c r="E393" s="665"/>
      <c r="F393" s="660"/>
      <c r="G393" s="660"/>
      <c r="H393" s="660"/>
      <c r="I393" s="660"/>
      <c r="J393" s="660"/>
      <c r="K393" s="896"/>
      <c r="L393" s="660"/>
      <c r="M393" s="660"/>
      <c r="N393" s="665"/>
      <c r="O393" s="665"/>
      <c r="P393" s="665"/>
      <c r="Q393" s="665"/>
      <c r="R393" s="665"/>
      <c r="S393" s="669"/>
    </row>
    <row r="394" spans="1:19" x14ac:dyDescent="0.25">
      <c r="A394" s="1520"/>
      <c r="B394" s="1521"/>
      <c r="C394" s="1521"/>
      <c r="D394" s="1521"/>
      <c r="E394" s="1521"/>
      <c r="F394" s="1521"/>
      <c r="G394" s="1521"/>
      <c r="H394" s="1521"/>
      <c r="I394" s="1521"/>
      <c r="J394" s="1521"/>
      <c r="K394" s="1521"/>
      <c r="L394" s="1521"/>
      <c r="M394" s="1521"/>
      <c r="N394" s="1521"/>
      <c r="O394" s="1521"/>
      <c r="P394" s="1521"/>
      <c r="Q394" s="1521"/>
      <c r="R394" s="1521"/>
      <c r="S394" s="1522"/>
    </row>
    <row r="395" spans="1:19" x14ac:dyDescent="0.25">
      <c r="A395" s="1520"/>
      <c r="B395" s="1521"/>
      <c r="C395" s="1521"/>
      <c r="D395" s="1521"/>
      <c r="E395" s="1521"/>
      <c r="F395" s="1521"/>
      <c r="G395" s="1521"/>
      <c r="H395" s="1521"/>
      <c r="I395" s="1521"/>
      <c r="J395" s="1521"/>
      <c r="K395" s="1521"/>
      <c r="L395" s="1521"/>
      <c r="M395" s="1521"/>
      <c r="N395" s="1521"/>
      <c r="O395" s="1521"/>
      <c r="P395" s="1521"/>
      <c r="Q395" s="1521"/>
      <c r="R395" s="1521"/>
      <c r="S395" s="1522"/>
    </row>
    <row r="396" spans="1:19" x14ac:dyDescent="0.25">
      <c r="A396" s="1520"/>
      <c r="B396" s="1521"/>
      <c r="C396" s="1521"/>
      <c r="D396" s="1521"/>
      <c r="E396" s="1521"/>
      <c r="F396" s="1521"/>
      <c r="G396" s="1521"/>
      <c r="H396" s="1521"/>
      <c r="I396" s="1521"/>
      <c r="J396" s="1521"/>
      <c r="K396" s="1521"/>
      <c r="L396" s="1521"/>
      <c r="M396" s="1521"/>
      <c r="N396" s="1521"/>
      <c r="O396" s="1521"/>
      <c r="P396" s="1521"/>
      <c r="Q396" s="1521"/>
      <c r="R396" s="1521"/>
      <c r="S396" s="1522"/>
    </row>
    <row r="397" spans="1:19" x14ac:dyDescent="0.25">
      <c r="A397" s="875"/>
      <c r="B397" s="832"/>
      <c r="C397" s="832"/>
      <c r="D397" s="832"/>
      <c r="E397" s="832"/>
      <c r="F397" s="832"/>
      <c r="G397" s="832"/>
      <c r="H397" s="832"/>
      <c r="I397" s="832"/>
      <c r="J397" s="832"/>
      <c r="K397" s="917"/>
      <c r="L397" s="918"/>
      <c r="M397" s="917"/>
      <c r="N397" s="832"/>
      <c r="O397" s="832"/>
      <c r="P397" s="918"/>
      <c r="Q397" s="832"/>
      <c r="R397" s="654"/>
      <c r="S397" s="663"/>
    </row>
    <row r="398" spans="1:19" x14ac:dyDescent="0.25">
      <c r="A398" s="875"/>
      <c r="B398" s="832"/>
      <c r="C398" s="832"/>
      <c r="D398" s="832"/>
      <c r="E398" s="832"/>
      <c r="F398" s="832"/>
      <c r="G398" s="832"/>
      <c r="H398" s="832"/>
      <c r="I398" s="832" t="s">
        <v>1083</v>
      </c>
      <c r="J398" s="832"/>
      <c r="K398" s="917"/>
      <c r="L398" s="918"/>
      <c r="M398" s="917"/>
      <c r="N398" s="832" t="s">
        <v>1084</v>
      </c>
      <c r="O398" s="832"/>
      <c r="P398" s="918"/>
      <c r="Q398" s="832"/>
      <c r="R398" s="654"/>
      <c r="S398" s="663"/>
    </row>
    <row r="399" spans="1:19" x14ac:dyDescent="0.25">
      <c r="A399" s="1446"/>
      <c r="B399" s="1447"/>
      <c r="C399" s="1447"/>
      <c r="D399" s="1447"/>
      <c r="E399" s="1447"/>
      <c r="F399" s="1447"/>
      <c r="G399" s="1447"/>
      <c r="H399" s="1447"/>
      <c r="I399" s="1447"/>
      <c r="J399" s="832"/>
      <c r="K399" s="885"/>
      <c r="L399" s="892"/>
      <c r="M399" s="892"/>
      <c r="N399" s="895"/>
      <c r="O399" s="892"/>
      <c r="P399" s="892"/>
      <c r="Q399" s="895"/>
      <c r="R399" s="654"/>
      <c r="S399" s="663"/>
    </row>
    <row r="400" spans="1:19" x14ac:dyDescent="0.25">
      <c r="A400" s="1446"/>
      <c r="B400" s="1447"/>
      <c r="C400" s="1447"/>
      <c r="D400" s="1447"/>
      <c r="E400" s="1447"/>
      <c r="F400" s="1447"/>
      <c r="G400" s="1447"/>
      <c r="H400" s="1447"/>
      <c r="I400" s="1447"/>
      <c r="J400" s="832"/>
      <c r="K400" s="885"/>
      <c r="L400" s="892"/>
      <c r="M400" s="892"/>
      <c r="N400" s="895"/>
      <c r="O400" s="892"/>
      <c r="P400" s="892"/>
      <c r="Q400" s="895"/>
      <c r="R400" s="654"/>
      <c r="S400" s="663"/>
    </row>
    <row r="401" spans="1:19" x14ac:dyDescent="0.25">
      <c r="A401" s="1446"/>
      <c r="B401" s="1447"/>
      <c r="C401" s="1447"/>
      <c r="D401" s="1447"/>
      <c r="E401" s="1447"/>
      <c r="F401" s="1447"/>
      <c r="G401" s="1447"/>
      <c r="H401" s="1447"/>
      <c r="I401" s="1447"/>
      <c r="J401" s="832"/>
      <c r="K401" s="885"/>
      <c r="L401" s="892"/>
      <c r="M401" s="892"/>
      <c r="N401" s="895"/>
      <c r="O401" s="892"/>
      <c r="P401" s="892"/>
      <c r="Q401" s="895"/>
      <c r="R401" s="654"/>
      <c r="S401" s="663"/>
    </row>
    <row r="402" spans="1:19" x14ac:dyDescent="0.25">
      <c r="A402" s="1446"/>
      <c r="B402" s="1447"/>
      <c r="C402" s="1447"/>
      <c r="D402" s="1447"/>
      <c r="E402" s="1447"/>
      <c r="F402" s="1447"/>
      <c r="G402" s="1447"/>
      <c r="H402" s="1447"/>
      <c r="I402" s="1447"/>
      <c r="J402" s="832"/>
      <c r="K402" s="885"/>
      <c r="L402" s="892"/>
      <c r="M402" s="892"/>
      <c r="N402" s="895"/>
      <c r="O402" s="892"/>
      <c r="P402" s="892"/>
      <c r="Q402" s="895"/>
      <c r="R402" s="654"/>
      <c r="S402" s="663"/>
    </row>
    <row r="403" spans="1:19" x14ac:dyDescent="0.25">
      <c r="A403" s="1446"/>
      <c r="B403" s="1447"/>
      <c r="C403" s="1447"/>
      <c r="D403" s="1447"/>
      <c r="E403" s="1447"/>
      <c r="F403" s="1447"/>
      <c r="G403" s="1447"/>
      <c r="H403" s="1447"/>
      <c r="I403" s="1447"/>
      <c r="J403" s="832"/>
      <c r="K403" s="885"/>
      <c r="L403" s="892"/>
      <c r="M403" s="892"/>
      <c r="N403" s="895"/>
      <c r="O403" s="892"/>
      <c r="P403" s="892"/>
      <c r="Q403" s="895"/>
      <c r="R403" s="654"/>
      <c r="S403" s="663"/>
    </row>
    <row r="404" spans="1:19" x14ac:dyDescent="0.25">
      <c r="A404" s="875"/>
      <c r="B404" s="832"/>
      <c r="C404" s="832"/>
      <c r="D404" s="832"/>
      <c r="E404" s="832"/>
      <c r="F404" s="832"/>
      <c r="G404" s="832"/>
      <c r="H404" s="832"/>
      <c r="I404" s="832"/>
      <c r="J404" s="832"/>
      <c r="K404" s="917"/>
      <c r="L404" s="918"/>
      <c r="M404" s="917"/>
      <c r="N404" s="832"/>
      <c r="O404" s="832"/>
      <c r="P404" s="918"/>
      <c r="Q404" s="832"/>
      <c r="R404" s="654"/>
      <c r="S404" s="663"/>
    </row>
    <row r="405" spans="1:19" x14ac:dyDescent="0.25">
      <c r="A405" s="578"/>
      <c r="B405" s="574"/>
      <c r="C405" s="574"/>
      <c r="D405" s="574"/>
      <c r="E405" s="574"/>
      <c r="F405" s="574"/>
      <c r="G405" s="574"/>
      <c r="H405" s="574"/>
      <c r="I405" s="574"/>
      <c r="J405" s="574"/>
      <c r="K405" s="574"/>
      <c r="L405" s="574"/>
      <c r="M405" s="574"/>
      <c r="N405" s="574"/>
      <c r="O405" s="574"/>
      <c r="P405" s="574"/>
      <c r="Q405" s="574"/>
      <c r="R405" s="574"/>
      <c r="S405" s="577"/>
    </row>
    <row r="406" spans="1:19" ht="13.8" x14ac:dyDescent="0.25">
      <c r="A406" s="1452" t="s">
        <v>51</v>
      </c>
      <c r="B406" s="1453"/>
      <c r="C406" s="1453"/>
      <c r="D406" s="1454"/>
      <c r="E406" s="1455"/>
      <c r="F406" s="1456"/>
      <c r="G406" s="1456"/>
      <c r="H406" s="1456"/>
      <c r="I406" s="1456"/>
      <c r="J406" s="1456"/>
      <c r="K406" s="1456"/>
      <c r="L406" s="1456"/>
      <c r="M406" s="1456"/>
      <c r="N406" s="1456"/>
      <c r="O406" s="1456"/>
      <c r="P406" s="1456"/>
      <c r="Q406" s="1456"/>
      <c r="R406" s="1456"/>
      <c r="S406" s="1457"/>
    </row>
    <row r="407" spans="1:19" ht="13.8" x14ac:dyDescent="0.25">
      <c r="A407" s="1461" t="s">
        <v>1085</v>
      </c>
      <c r="B407" s="1462"/>
      <c r="C407" s="1462"/>
      <c r="D407" s="1463"/>
      <c r="E407" s="1458"/>
      <c r="F407" s="1459"/>
      <c r="G407" s="1459"/>
      <c r="H407" s="1459"/>
      <c r="I407" s="1459"/>
      <c r="J407" s="1459"/>
      <c r="K407" s="1459"/>
      <c r="L407" s="1459"/>
      <c r="M407" s="1459"/>
      <c r="N407" s="1459"/>
      <c r="O407" s="1459"/>
      <c r="P407" s="1459"/>
      <c r="Q407" s="1459"/>
      <c r="R407" s="1459"/>
      <c r="S407" s="1460"/>
    </row>
    <row r="408" spans="1:19" ht="13.8" x14ac:dyDescent="0.25">
      <c r="A408" s="1464" t="s">
        <v>52</v>
      </c>
      <c r="B408" s="1465"/>
      <c r="C408" s="1465"/>
      <c r="D408" s="1466"/>
      <c r="E408" s="1467" t="s">
        <v>362</v>
      </c>
      <c r="F408" s="1468"/>
      <c r="G408" s="1468"/>
      <c r="H408" s="1468"/>
      <c r="I408" s="1468"/>
      <c r="J408" s="1468"/>
      <c r="K408" s="1468"/>
      <c r="L408" s="1468"/>
      <c r="M408" s="1468"/>
      <c r="N408" s="1468"/>
      <c r="O408" s="1468"/>
      <c r="P408" s="1468"/>
      <c r="Q408" s="1468"/>
      <c r="R408" s="1468"/>
      <c r="S408" s="1469"/>
    </row>
    <row r="409" spans="1:19" x14ac:dyDescent="0.25">
      <c r="A409" s="1437" t="s">
        <v>53</v>
      </c>
      <c r="B409" s="1438"/>
      <c r="C409" s="1438"/>
      <c r="D409" s="1438"/>
      <c r="E409" s="890"/>
      <c r="F409" s="660"/>
      <c r="G409" s="660"/>
      <c r="H409" s="660"/>
      <c r="I409" s="660"/>
      <c r="J409" s="660"/>
      <c r="K409" s="660"/>
      <c r="L409" s="660"/>
      <c r="M409" s="660"/>
      <c r="N409" s="660"/>
      <c r="O409" s="660"/>
      <c r="P409" s="660"/>
      <c r="Q409" s="660"/>
      <c r="R409" s="660"/>
      <c r="S409" s="661"/>
    </row>
    <row r="410" spans="1:19" x14ac:dyDescent="0.25">
      <c r="A410" s="1470"/>
      <c r="B410" s="1471"/>
      <c r="C410" s="1471"/>
      <c r="D410" s="1471"/>
      <c r="E410" s="1471"/>
      <c r="F410" s="1471"/>
      <c r="G410" s="1471"/>
      <c r="H410" s="1471"/>
      <c r="I410" s="1471"/>
      <c r="J410" s="1471"/>
      <c r="K410" s="1471"/>
      <c r="L410" s="1471"/>
      <c r="M410" s="1471"/>
      <c r="N410" s="1471"/>
      <c r="O410" s="1471"/>
      <c r="P410" s="1471"/>
      <c r="Q410" s="1471"/>
      <c r="R410" s="1471"/>
      <c r="S410" s="1472"/>
    </row>
    <row r="411" spans="1:19" x14ac:dyDescent="0.25">
      <c r="A411" s="1473"/>
      <c r="B411" s="1471"/>
      <c r="C411" s="1471"/>
      <c r="D411" s="1471"/>
      <c r="E411" s="1471"/>
      <c r="F411" s="1471"/>
      <c r="G411" s="1471"/>
      <c r="H411" s="1471"/>
      <c r="I411" s="1471"/>
      <c r="J411" s="1471"/>
      <c r="K411" s="1471"/>
      <c r="L411" s="1471"/>
      <c r="M411" s="1471"/>
      <c r="N411" s="1471"/>
      <c r="O411" s="1471"/>
      <c r="P411" s="1471"/>
      <c r="Q411" s="1471"/>
      <c r="R411" s="1471"/>
      <c r="S411" s="1472"/>
    </row>
    <row r="412" spans="1:19" x14ac:dyDescent="0.25">
      <c r="A412" s="1473"/>
      <c r="B412" s="1471"/>
      <c r="C412" s="1471"/>
      <c r="D412" s="1471"/>
      <c r="E412" s="1471"/>
      <c r="F412" s="1471"/>
      <c r="G412" s="1471"/>
      <c r="H412" s="1471"/>
      <c r="I412" s="1471"/>
      <c r="J412" s="1471"/>
      <c r="K412" s="1471"/>
      <c r="L412" s="1471"/>
      <c r="M412" s="1471"/>
      <c r="N412" s="1471"/>
      <c r="O412" s="1471"/>
      <c r="P412" s="1471"/>
      <c r="Q412" s="1471"/>
      <c r="R412" s="1471"/>
      <c r="S412" s="1472"/>
    </row>
    <row r="413" spans="1:19" x14ac:dyDescent="0.25">
      <c r="A413" s="1473"/>
      <c r="B413" s="1471"/>
      <c r="C413" s="1471"/>
      <c r="D413" s="1471"/>
      <c r="E413" s="1471"/>
      <c r="F413" s="1471"/>
      <c r="G413" s="1471"/>
      <c r="H413" s="1471"/>
      <c r="I413" s="1471"/>
      <c r="J413" s="1471"/>
      <c r="K413" s="1471"/>
      <c r="L413" s="1471"/>
      <c r="M413" s="1471"/>
      <c r="N413" s="1471"/>
      <c r="O413" s="1471"/>
      <c r="P413" s="1471"/>
      <c r="Q413" s="1471"/>
      <c r="R413" s="1471"/>
      <c r="S413" s="1472"/>
    </row>
    <row r="414" spans="1:19" x14ac:dyDescent="0.25">
      <c r="A414" s="1473"/>
      <c r="B414" s="1471"/>
      <c r="C414" s="1471"/>
      <c r="D414" s="1471"/>
      <c r="E414" s="1471"/>
      <c r="F414" s="1471"/>
      <c r="G414" s="1471"/>
      <c r="H414" s="1471"/>
      <c r="I414" s="1471"/>
      <c r="J414" s="1471"/>
      <c r="K414" s="1471"/>
      <c r="L414" s="1471"/>
      <c r="M414" s="1471"/>
      <c r="N414" s="1471"/>
      <c r="O414" s="1471"/>
      <c r="P414" s="1471"/>
      <c r="Q414" s="1471"/>
      <c r="R414" s="1471"/>
      <c r="S414" s="1472"/>
    </row>
    <row r="415" spans="1:19" x14ac:dyDescent="0.25">
      <c r="A415" s="1473"/>
      <c r="B415" s="1471"/>
      <c r="C415" s="1471"/>
      <c r="D415" s="1471"/>
      <c r="E415" s="1471"/>
      <c r="F415" s="1471"/>
      <c r="G415" s="1471"/>
      <c r="H415" s="1471"/>
      <c r="I415" s="1471"/>
      <c r="J415" s="1471"/>
      <c r="K415" s="1471"/>
      <c r="L415" s="1471"/>
      <c r="M415" s="1471"/>
      <c r="N415" s="1471"/>
      <c r="O415" s="1471"/>
      <c r="P415" s="1471"/>
      <c r="Q415" s="1471"/>
      <c r="R415" s="1471"/>
      <c r="S415" s="1472"/>
    </row>
    <row r="416" spans="1:19" x14ac:dyDescent="0.25">
      <c r="A416" s="1473"/>
      <c r="B416" s="1471"/>
      <c r="C416" s="1471"/>
      <c r="D416" s="1471"/>
      <c r="E416" s="1471"/>
      <c r="F416" s="1471"/>
      <c r="G416" s="1471"/>
      <c r="H416" s="1471"/>
      <c r="I416" s="1471"/>
      <c r="J416" s="1471"/>
      <c r="K416" s="1471"/>
      <c r="L416" s="1471"/>
      <c r="M416" s="1471"/>
      <c r="N416" s="1471"/>
      <c r="O416" s="1471"/>
      <c r="P416" s="1471"/>
      <c r="Q416" s="1471"/>
      <c r="R416" s="1471"/>
      <c r="S416" s="1472"/>
    </row>
    <row r="417" spans="1:19" x14ac:dyDescent="0.25">
      <c r="A417" s="1474"/>
      <c r="B417" s="1475"/>
      <c r="C417" s="1475"/>
      <c r="D417" s="1475"/>
      <c r="E417" s="1475"/>
      <c r="F417" s="1475"/>
      <c r="G417" s="1475"/>
      <c r="H417" s="1475"/>
      <c r="I417" s="1475"/>
      <c r="J417" s="1475"/>
      <c r="K417" s="1475"/>
      <c r="L417" s="1475"/>
      <c r="M417" s="1475"/>
      <c r="N417" s="1475"/>
      <c r="O417" s="1475"/>
      <c r="P417" s="1475"/>
      <c r="Q417" s="1475"/>
      <c r="R417" s="1475"/>
      <c r="S417" s="1476"/>
    </row>
    <row r="418" spans="1:19" x14ac:dyDescent="0.25">
      <c r="A418" s="1437" t="s">
        <v>351</v>
      </c>
      <c r="B418" s="1438"/>
      <c r="C418" s="1438"/>
      <c r="D418" s="1438"/>
      <c r="E418" s="668"/>
      <c r="F418" s="665"/>
      <c r="G418" s="665"/>
      <c r="H418" s="665"/>
      <c r="I418" s="665"/>
      <c r="J418" s="665"/>
      <c r="K418" s="665"/>
      <c r="L418" s="665"/>
      <c r="M418" s="665"/>
      <c r="N418" s="665"/>
      <c r="O418" s="665"/>
      <c r="P418" s="665"/>
      <c r="Q418" s="665"/>
      <c r="R418" s="665"/>
      <c r="S418" s="669"/>
    </row>
    <row r="419" spans="1:19" x14ac:dyDescent="0.25">
      <c r="A419" s="1477"/>
      <c r="B419" s="1478"/>
      <c r="C419" s="1478"/>
      <c r="D419" s="1478"/>
      <c r="E419" s="1478"/>
      <c r="F419" s="1478"/>
      <c r="G419" s="1478"/>
      <c r="H419" s="1478"/>
      <c r="I419" s="1478"/>
      <c r="J419" s="1478"/>
      <c r="K419" s="1478"/>
      <c r="L419" s="1478"/>
      <c r="M419" s="1478"/>
      <c r="N419" s="1478"/>
      <c r="O419" s="1478"/>
      <c r="P419" s="1478"/>
      <c r="Q419" s="1478"/>
      <c r="R419" s="1478"/>
      <c r="S419" s="1479"/>
    </row>
    <row r="420" spans="1:19" x14ac:dyDescent="0.25">
      <c r="A420" s="1477"/>
      <c r="B420" s="1478"/>
      <c r="C420" s="1478"/>
      <c r="D420" s="1478"/>
      <c r="E420" s="1478"/>
      <c r="F420" s="1478"/>
      <c r="G420" s="1478"/>
      <c r="H420" s="1478"/>
      <c r="I420" s="1478"/>
      <c r="J420" s="1478"/>
      <c r="K420" s="1478"/>
      <c r="L420" s="1478"/>
      <c r="M420" s="1478"/>
      <c r="N420" s="1478"/>
      <c r="O420" s="1478"/>
      <c r="P420" s="1478"/>
      <c r="Q420" s="1478"/>
      <c r="R420" s="1478"/>
      <c r="S420" s="1479"/>
    </row>
    <row r="421" spans="1:19" x14ac:dyDescent="0.25">
      <c r="A421" s="1480"/>
      <c r="B421" s="1481"/>
      <c r="C421" s="1481"/>
      <c r="D421" s="1481"/>
      <c r="E421" s="1481"/>
      <c r="F421" s="1481"/>
      <c r="G421" s="1481"/>
      <c r="H421" s="1481"/>
      <c r="I421" s="1481"/>
      <c r="J421" s="1481"/>
      <c r="K421" s="1481"/>
      <c r="L421" s="1481"/>
      <c r="M421" s="1481"/>
      <c r="N421" s="1481"/>
      <c r="O421" s="1481"/>
      <c r="P421" s="1481"/>
      <c r="Q421" s="1481"/>
      <c r="R421" s="1481"/>
      <c r="S421" s="1482"/>
    </row>
    <row r="422" spans="1:19" x14ac:dyDescent="0.25">
      <c r="A422" s="1437" t="s">
        <v>54</v>
      </c>
      <c r="B422" s="1438"/>
      <c r="C422" s="1438"/>
      <c r="D422" s="1438"/>
      <c r="E422" s="660"/>
      <c r="F422" s="660"/>
      <c r="G422" s="660"/>
      <c r="H422" s="660"/>
      <c r="I422" s="660"/>
      <c r="J422" s="660"/>
      <c r="K422" s="660"/>
      <c r="L422" s="660"/>
      <c r="M422" s="660"/>
      <c r="N422" s="660"/>
      <c r="O422" s="660"/>
      <c r="P422" s="660"/>
      <c r="Q422" s="660"/>
      <c r="R422" s="660"/>
      <c r="S422" s="661"/>
    </row>
    <row r="423" spans="1:19" x14ac:dyDescent="0.25">
      <c r="A423" s="1477"/>
      <c r="B423" s="1478"/>
      <c r="C423" s="1478"/>
      <c r="D423" s="1478"/>
      <c r="E423" s="1478"/>
      <c r="F423" s="1478"/>
      <c r="G423" s="1478"/>
      <c r="H423" s="1478"/>
      <c r="I423" s="1478"/>
      <c r="J423" s="1478"/>
      <c r="K423" s="1478"/>
      <c r="L423" s="1478"/>
      <c r="M423" s="1478"/>
      <c r="N423" s="1478"/>
      <c r="O423" s="1478"/>
      <c r="P423" s="1478"/>
      <c r="Q423" s="1478"/>
      <c r="R423" s="1478"/>
      <c r="S423" s="1479"/>
    </row>
    <row r="424" spans="1:19" x14ac:dyDescent="0.25">
      <c r="A424" s="1477"/>
      <c r="B424" s="1478"/>
      <c r="C424" s="1478"/>
      <c r="D424" s="1478"/>
      <c r="E424" s="1478"/>
      <c r="F424" s="1478"/>
      <c r="G424" s="1478"/>
      <c r="H424" s="1478"/>
      <c r="I424" s="1478"/>
      <c r="J424" s="1478"/>
      <c r="K424" s="1478"/>
      <c r="L424" s="1478"/>
      <c r="M424" s="1478"/>
      <c r="N424" s="1478"/>
      <c r="O424" s="1478"/>
      <c r="P424" s="1478"/>
      <c r="Q424" s="1478"/>
      <c r="R424" s="1478"/>
      <c r="S424" s="1479"/>
    </row>
    <row r="425" spans="1:19" x14ac:dyDescent="0.25">
      <c r="A425" s="1477"/>
      <c r="B425" s="1478"/>
      <c r="C425" s="1478"/>
      <c r="D425" s="1478"/>
      <c r="E425" s="1478"/>
      <c r="F425" s="1478"/>
      <c r="G425" s="1478"/>
      <c r="H425" s="1478"/>
      <c r="I425" s="1478"/>
      <c r="J425" s="1478"/>
      <c r="K425" s="1478"/>
      <c r="L425" s="1478"/>
      <c r="M425" s="1478"/>
      <c r="N425" s="1478"/>
      <c r="O425" s="1478"/>
      <c r="P425" s="1478"/>
      <c r="Q425" s="1478"/>
      <c r="R425" s="1478"/>
      <c r="S425" s="1479"/>
    </row>
    <row r="426" spans="1:19" x14ac:dyDescent="0.25">
      <c r="A426" s="1477"/>
      <c r="B426" s="1478"/>
      <c r="C426" s="1478"/>
      <c r="D426" s="1478"/>
      <c r="E426" s="1478"/>
      <c r="F426" s="1478"/>
      <c r="G426" s="1478"/>
      <c r="H426" s="1478"/>
      <c r="I426" s="1478"/>
      <c r="J426" s="1478"/>
      <c r="K426" s="1478"/>
      <c r="L426" s="1478"/>
      <c r="M426" s="1478"/>
      <c r="N426" s="1478"/>
      <c r="O426" s="1478"/>
      <c r="P426" s="1478"/>
      <c r="Q426" s="1478"/>
      <c r="R426" s="1478"/>
      <c r="S426" s="1479"/>
    </row>
    <row r="427" spans="1:19" x14ac:dyDescent="0.25">
      <c r="A427" s="1477"/>
      <c r="B427" s="1478"/>
      <c r="C427" s="1478"/>
      <c r="D427" s="1478"/>
      <c r="E427" s="1478"/>
      <c r="F427" s="1478"/>
      <c r="G427" s="1478"/>
      <c r="H427" s="1478"/>
      <c r="I427" s="1478"/>
      <c r="J427" s="1478"/>
      <c r="K427" s="1478"/>
      <c r="L427" s="1478"/>
      <c r="M427" s="1478"/>
      <c r="N427" s="1478"/>
      <c r="O427" s="1478"/>
      <c r="P427" s="1478"/>
      <c r="Q427" s="1478"/>
      <c r="R427" s="1478"/>
      <c r="S427" s="1479"/>
    </row>
    <row r="428" spans="1:19" x14ac:dyDescent="0.25">
      <c r="A428" s="1477"/>
      <c r="B428" s="1478"/>
      <c r="C428" s="1478"/>
      <c r="D428" s="1478"/>
      <c r="E428" s="1478"/>
      <c r="F428" s="1478"/>
      <c r="G428" s="1478"/>
      <c r="H428" s="1478"/>
      <c r="I428" s="1478"/>
      <c r="J428" s="1478"/>
      <c r="K428" s="1478"/>
      <c r="L428" s="1478"/>
      <c r="M428" s="1478"/>
      <c r="N428" s="1478"/>
      <c r="O428" s="1478"/>
      <c r="P428" s="1478"/>
      <c r="Q428" s="1478"/>
      <c r="R428" s="1478"/>
      <c r="S428" s="1479"/>
    </row>
    <row r="429" spans="1:19" x14ac:dyDescent="0.25">
      <c r="A429" s="1477"/>
      <c r="B429" s="1478"/>
      <c r="C429" s="1478"/>
      <c r="D429" s="1478"/>
      <c r="E429" s="1478"/>
      <c r="F429" s="1478"/>
      <c r="G429" s="1478"/>
      <c r="H429" s="1478"/>
      <c r="I429" s="1478"/>
      <c r="J429" s="1478"/>
      <c r="K429" s="1478"/>
      <c r="L429" s="1478"/>
      <c r="M429" s="1478"/>
      <c r="N429" s="1478"/>
      <c r="O429" s="1478"/>
      <c r="P429" s="1478"/>
      <c r="Q429" s="1478"/>
      <c r="R429" s="1478"/>
      <c r="S429" s="1479"/>
    </row>
    <row r="430" spans="1:19" x14ac:dyDescent="0.25">
      <c r="A430" s="1477"/>
      <c r="B430" s="1478"/>
      <c r="C430" s="1478"/>
      <c r="D430" s="1478"/>
      <c r="E430" s="1478"/>
      <c r="F430" s="1478"/>
      <c r="G430" s="1478"/>
      <c r="H430" s="1478"/>
      <c r="I430" s="1478"/>
      <c r="J430" s="1478"/>
      <c r="K430" s="1478"/>
      <c r="L430" s="1478"/>
      <c r="M430" s="1478"/>
      <c r="N430" s="1478"/>
      <c r="O430" s="1478"/>
      <c r="P430" s="1478"/>
      <c r="Q430" s="1478"/>
      <c r="R430" s="1478"/>
      <c r="S430" s="1479"/>
    </row>
    <row r="431" spans="1:19" x14ac:dyDescent="0.25">
      <c r="A431" s="1477"/>
      <c r="B431" s="1478"/>
      <c r="C431" s="1478"/>
      <c r="D431" s="1478"/>
      <c r="E431" s="1478"/>
      <c r="F431" s="1478"/>
      <c r="G431" s="1478"/>
      <c r="H431" s="1478"/>
      <c r="I431" s="1478"/>
      <c r="J431" s="1478"/>
      <c r="K431" s="1478"/>
      <c r="L431" s="1478"/>
      <c r="M431" s="1478"/>
      <c r="N431" s="1478"/>
      <c r="O431" s="1478"/>
      <c r="P431" s="1478"/>
      <c r="Q431" s="1478"/>
      <c r="R431" s="1478"/>
      <c r="S431" s="1479"/>
    </row>
    <row r="432" spans="1:19" x14ac:dyDescent="0.25">
      <c r="A432" s="1477"/>
      <c r="B432" s="1478"/>
      <c r="C432" s="1478"/>
      <c r="D432" s="1478"/>
      <c r="E432" s="1478"/>
      <c r="F432" s="1478"/>
      <c r="G432" s="1478"/>
      <c r="H432" s="1478"/>
      <c r="I432" s="1478"/>
      <c r="J432" s="1478"/>
      <c r="K432" s="1478"/>
      <c r="L432" s="1478"/>
      <c r="M432" s="1478"/>
      <c r="N432" s="1478"/>
      <c r="O432" s="1478"/>
      <c r="P432" s="1478"/>
      <c r="Q432" s="1478"/>
      <c r="R432" s="1478"/>
      <c r="S432" s="1479"/>
    </row>
    <row r="433" spans="1:19" x14ac:dyDescent="0.25">
      <c r="A433" s="1477"/>
      <c r="B433" s="1478"/>
      <c r="C433" s="1478"/>
      <c r="D433" s="1478"/>
      <c r="E433" s="1478"/>
      <c r="F433" s="1478"/>
      <c r="G433" s="1478"/>
      <c r="H433" s="1478"/>
      <c r="I433" s="1478"/>
      <c r="J433" s="1478"/>
      <c r="K433" s="1478"/>
      <c r="L433" s="1478"/>
      <c r="M433" s="1478"/>
      <c r="N433" s="1478"/>
      <c r="O433" s="1478"/>
      <c r="P433" s="1478"/>
      <c r="Q433" s="1478"/>
      <c r="R433" s="1478"/>
      <c r="S433" s="1479"/>
    </row>
    <row r="434" spans="1:19" x14ac:dyDescent="0.25">
      <c r="A434" s="1477"/>
      <c r="B434" s="1478"/>
      <c r="C434" s="1478"/>
      <c r="D434" s="1478"/>
      <c r="E434" s="1478"/>
      <c r="F434" s="1478"/>
      <c r="G434" s="1478"/>
      <c r="H434" s="1478"/>
      <c r="I434" s="1478"/>
      <c r="J434" s="1478"/>
      <c r="K434" s="1478"/>
      <c r="L434" s="1478"/>
      <c r="M434" s="1478"/>
      <c r="N434" s="1478"/>
      <c r="O434" s="1478"/>
      <c r="P434" s="1478"/>
      <c r="Q434" s="1478"/>
      <c r="R434" s="1478"/>
      <c r="S434" s="1479"/>
    </row>
    <row r="435" spans="1:19" x14ac:dyDescent="0.25">
      <c r="A435" s="1477"/>
      <c r="B435" s="1478"/>
      <c r="C435" s="1478"/>
      <c r="D435" s="1478"/>
      <c r="E435" s="1478"/>
      <c r="F435" s="1478"/>
      <c r="G435" s="1478"/>
      <c r="H435" s="1478"/>
      <c r="I435" s="1478"/>
      <c r="J435" s="1478"/>
      <c r="K435" s="1478"/>
      <c r="L435" s="1478"/>
      <c r="M435" s="1478"/>
      <c r="N435" s="1478"/>
      <c r="O435" s="1478"/>
      <c r="P435" s="1478"/>
      <c r="Q435" s="1478"/>
      <c r="R435" s="1478"/>
      <c r="S435" s="1479"/>
    </row>
    <row r="436" spans="1:19" x14ac:dyDescent="0.25">
      <c r="A436" s="1477"/>
      <c r="B436" s="1478"/>
      <c r="C436" s="1478"/>
      <c r="D436" s="1478"/>
      <c r="E436" s="1478"/>
      <c r="F436" s="1478"/>
      <c r="G436" s="1478"/>
      <c r="H436" s="1478"/>
      <c r="I436" s="1478"/>
      <c r="J436" s="1478"/>
      <c r="K436" s="1478"/>
      <c r="L436" s="1478"/>
      <c r="M436" s="1478"/>
      <c r="N436" s="1478"/>
      <c r="O436" s="1478"/>
      <c r="P436" s="1478"/>
      <c r="Q436" s="1478"/>
      <c r="R436" s="1478"/>
      <c r="S436" s="1479"/>
    </row>
    <row r="437" spans="1:19" x14ac:dyDescent="0.25">
      <c r="A437" s="1480"/>
      <c r="B437" s="1481"/>
      <c r="C437" s="1481"/>
      <c r="D437" s="1481"/>
      <c r="E437" s="1481"/>
      <c r="F437" s="1481"/>
      <c r="G437" s="1481"/>
      <c r="H437" s="1481"/>
      <c r="I437" s="1481"/>
      <c r="J437" s="1481"/>
      <c r="K437" s="1481"/>
      <c r="L437" s="1481"/>
      <c r="M437" s="1481"/>
      <c r="N437" s="1481"/>
      <c r="O437" s="1481"/>
      <c r="P437" s="1481"/>
      <c r="Q437" s="1481"/>
      <c r="R437" s="1481"/>
      <c r="S437" s="1482"/>
    </row>
    <row r="438" spans="1:19" x14ac:dyDescent="0.25">
      <c r="A438" s="1437" t="s">
        <v>60</v>
      </c>
      <c r="B438" s="1438"/>
      <c r="C438" s="1438"/>
      <c r="D438" s="1438"/>
      <c r="E438" s="665"/>
      <c r="F438" s="665"/>
      <c r="G438" s="665"/>
      <c r="H438" s="665"/>
      <c r="I438" s="665"/>
      <c r="J438" s="665"/>
      <c r="K438" s="666"/>
      <c r="L438" s="665"/>
      <c r="M438" s="665"/>
      <c r="N438" s="665"/>
      <c r="O438" s="665"/>
      <c r="P438" s="665"/>
      <c r="Q438" s="665"/>
      <c r="R438" s="665"/>
      <c r="S438" s="669"/>
    </row>
    <row r="439" spans="1:19" x14ac:dyDescent="0.25">
      <c r="A439" s="1477"/>
      <c r="B439" s="1478"/>
      <c r="C439" s="1478"/>
      <c r="D439" s="1478"/>
      <c r="E439" s="1478"/>
      <c r="F439" s="1478"/>
      <c r="G439" s="1478"/>
      <c r="H439" s="1478"/>
      <c r="I439" s="1478"/>
      <c r="J439" s="1478"/>
      <c r="K439" s="1478"/>
      <c r="L439" s="1478"/>
      <c r="M439" s="1478"/>
      <c r="N439" s="1478"/>
      <c r="O439" s="1478"/>
      <c r="P439" s="1478"/>
      <c r="Q439" s="1478"/>
      <c r="R439" s="1478"/>
      <c r="S439" s="1479"/>
    </row>
    <row r="440" spans="1:19" x14ac:dyDescent="0.25">
      <c r="A440" s="1477"/>
      <c r="B440" s="1478"/>
      <c r="C440" s="1478"/>
      <c r="D440" s="1478"/>
      <c r="E440" s="1478"/>
      <c r="F440" s="1478"/>
      <c r="G440" s="1478"/>
      <c r="H440" s="1478"/>
      <c r="I440" s="1478"/>
      <c r="J440" s="1478"/>
      <c r="K440" s="1478"/>
      <c r="L440" s="1478"/>
      <c r="M440" s="1478"/>
      <c r="N440" s="1478"/>
      <c r="O440" s="1478"/>
      <c r="P440" s="1478"/>
      <c r="Q440" s="1478"/>
      <c r="R440" s="1478"/>
      <c r="S440" s="1479"/>
    </row>
    <row r="441" spans="1:19" x14ac:dyDescent="0.25">
      <c r="A441" s="1477"/>
      <c r="B441" s="1478"/>
      <c r="C441" s="1478"/>
      <c r="D441" s="1478"/>
      <c r="E441" s="1478"/>
      <c r="F441" s="1478"/>
      <c r="G441" s="1478"/>
      <c r="H441" s="1478"/>
      <c r="I441" s="1478"/>
      <c r="J441" s="1478"/>
      <c r="K441" s="1478"/>
      <c r="L441" s="1478"/>
      <c r="M441" s="1478"/>
      <c r="N441" s="1478"/>
      <c r="O441" s="1478"/>
      <c r="P441" s="1478"/>
      <c r="Q441" s="1478"/>
      <c r="R441" s="1478"/>
      <c r="S441" s="1479"/>
    </row>
    <row r="442" spans="1:19" x14ac:dyDescent="0.25">
      <c r="A442" s="875" t="s">
        <v>1042</v>
      </c>
      <c r="B442" s="832"/>
      <c r="C442" s="654"/>
      <c r="D442" s="654"/>
      <c r="E442" s="654"/>
      <c r="F442" s="654"/>
      <c r="G442" s="654"/>
      <c r="H442" s="654"/>
      <c r="I442" s="654"/>
      <c r="J442" s="660"/>
      <c r="K442" s="885"/>
      <c r="L442" s="884" t="s">
        <v>1044</v>
      </c>
      <c r="M442" s="654"/>
      <c r="N442" s="895"/>
      <c r="O442" s="654"/>
      <c r="P442" s="654"/>
      <c r="Q442" s="654"/>
      <c r="R442" s="654"/>
      <c r="S442" s="663"/>
    </row>
    <row r="443" spans="1:19" x14ac:dyDescent="0.25">
      <c r="A443" s="875" t="s">
        <v>354</v>
      </c>
      <c r="B443" s="832"/>
      <c r="C443" s="654"/>
      <c r="D443" s="654"/>
      <c r="E443" s="654"/>
      <c r="F443" s="654"/>
      <c r="G443" s="654"/>
      <c r="H443" s="654"/>
      <c r="I443" s="888"/>
      <c r="J443" s="660"/>
      <c r="K443" s="654"/>
      <c r="L443" s="884" t="s">
        <v>1061</v>
      </c>
      <c r="M443" s="654"/>
      <c r="N443" s="895"/>
      <c r="O443" s="654"/>
      <c r="P443" s="654"/>
      <c r="Q443" s="654"/>
      <c r="R443" s="654"/>
      <c r="S443" s="663"/>
    </row>
    <row r="444" spans="1:19" x14ac:dyDescent="0.25">
      <c r="A444" s="875" t="s">
        <v>356</v>
      </c>
      <c r="B444" s="832"/>
      <c r="C444" s="654"/>
      <c r="D444" s="654"/>
      <c r="E444" s="654"/>
      <c r="F444" s="654"/>
      <c r="G444" s="654"/>
      <c r="H444" s="654"/>
      <c r="I444" s="888"/>
      <c r="J444" s="660"/>
      <c r="K444" s="654"/>
      <c r="L444" s="884" t="s">
        <v>1061</v>
      </c>
      <c r="M444" s="654"/>
      <c r="N444" s="895"/>
      <c r="O444" s="654"/>
      <c r="P444" s="654"/>
      <c r="Q444" s="654"/>
      <c r="R444" s="654"/>
      <c r="S444" s="663"/>
    </row>
    <row r="445" spans="1:19" x14ac:dyDescent="0.25">
      <c r="A445" s="875" t="s">
        <v>357</v>
      </c>
      <c r="B445" s="832"/>
      <c r="C445" s="654"/>
      <c r="D445" s="654"/>
      <c r="E445" s="654"/>
      <c r="F445" s="654"/>
      <c r="G445" s="654"/>
      <c r="H445" s="654"/>
      <c r="I445" s="654"/>
      <c r="J445" s="914" t="s">
        <v>1058</v>
      </c>
      <c r="K445" s="885"/>
      <c r="L445" s="884"/>
      <c r="M445" s="654"/>
      <c r="N445" s="654"/>
      <c r="O445" s="654"/>
      <c r="P445" s="654"/>
      <c r="Q445" s="654"/>
      <c r="R445" s="654"/>
      <c r="S445" s="663"/>
    </row>
    <row r="446" spans="1:19" x14ac:dyDescent="0.25">
      <c r="A446" s="875"/>
      <c r="B446" s="832"/>
      <c r="C446" s="654"/>
      <c r="D446" s="654"/>
      <c r="E446" s="654"/>
      <c r="F446" s="654"/>
      <c r="G446" s="654"/>
      <c r="H446" s="654"/>
      <c r="I446" s="888"/>
      <c r="J446" s="660"/>
      <c r="K446" s="654"/>
      <c r="L446" s="660"/>
      <c r="M446" s="654"/>
      <c r="N446" s="654"/>
      <c r="O446" s="654"/>
      <c r="P446" s="654"/>
      <c r="Q446" s="654"/>
      <c r="R446" s="654"/>
      <c r="S446" s="663"/>
    </row>
    <row r="447" spans="1:19" x14ac:dyDescent="0.25">
      <c r="A447" s="664"/>
      <c r="B447" s="654"/>
      <c r="C447" s="654"/>
      <c r="D447" s="654"/>
      <c r="E447" s="654"/>
      <c r="F447" s="654"/>
      <c r="G447" s="915" t="s">
        <v>358</v>
      </c>
      <c r="H447" s="654"/>
      <c r="I447" s="654"/>
      <c r="J447" s="660"/>
      <c r="K447" s="654"/>
      <c r="L447" s="916" t="s">
        <v>61</v>
      </c>
      <c r="M447" s="654"/>
      <c r="N447" s="654"/>
      <c r="O447" s="654"/>
      <c r="P447" s="654"/>
      <c r="Q447" s="654"/>
      <c r="R447" s="654"/>
      <c r="S447" s="663"/>
    </row>
    <row r="448" spans="1:19" x14ac:dyDescent="0.25">
      <c r="A448" s="875"/>
      <c r="B448" s="654"/>
      <c r="C448" s="654"/>
      <c r="D448" s="654"/>
      <c r="E448" s="654"/>
      <c r="F448" s="899" t="s">
        <v>1043</v>
      </c>
      <c r="G448" s="865"/>
      <c r="H448" s="898"/>
      <c r="I448" s="830" t="s">
        <v>1062</v>
      </c>
      <c r="J448" s="832"/>
      <c r="K448" s="832"/>
      <c r="L448" s="883"/>
      <c r="M448" s="864"/>
      <c r="N448" s="884" t="s">
        <v>62</v>
      </c>
      <c r="O448" s="654"/>
      <c r="P448" s="654"/>
      <c r="Q448" s="654"/>
      <c r="R448" s="654"/>
      <c r="S448" s="663"/>
    </row>
    <row r="449" spans="1:19" x14ac:dyDescent="0.25">
      <c r="A449" s="664"/>
      <c r="B449" s="654"/>
      <c r="C449" s="654"/>
      <c r="D449" s="654"/>
      <c r="E449" s="654"/>
      <c r="F449" s="654"/>
      <c r="G449" s="915"/>
      <c r="H449" s="654"/>
      <c r="I449" s="654"/>
      <c r="J449" s="660"/>
      <c r="K449" s="654"/>
      <c r="L449" s="916"/>
      <c r="M449" s="654"/>
      <c r="N449" s="654"/>
      <c r="O449" s="654"/>
      <c r="P449" s="654"/>
      <c r="Q449" s="654"/>
      <c r="R449" s="654"/>
      <c r="S449" s="663"/>
    </row>
    <row r="450" spans="1:19" x14ac:dyDescent="0.25">
      <c r="A450" s="875"/>
      <c r="B450" s="654"/>
      <c r="C450" s="654"/>
      <c r="D450" s="654"/>
      <c r="E450" s="654"/>
      <c r="F450" s="901"/>
      <c r="G450" s="828"/>
      <c r="H450" s="886"/>
      <c r="I450" s="886"/>
      <c r="J450" s="897"/>
      <c r="K450" s="897"/>
      <c r="L450" s="897"/>
      <c r="M450" s="828"/>
      <c r="N450" s="900"/>
      <c r="O450" s="574"/>
      <c r="P450" s="574"/>
      <c r="Q450" s="574"/>
      <c r="R450" s="574"/>
      <c r="S450" s="577"/>
    </row>
    <row r="451" spans="1:19" x14ac:dyDescent="0.25">
      <c r="A451" s="1437" t="s">
        <v>352</v>
      </c>
      <c r="B451" s="1438"/>
      <c r="C451" s="1438"/>
      <c r="D451" s="1438"/>
      <c r="E451" s="665"/>
      <c r="F451" s="660"/>
      <c r="G451" s="660"/>
      <c r="H451" s="660"/>
      <c r="I451" s="660"/>
      <c r="J451" s="660"/>
      <c r="K451" s="896"/>
      <c r="L451" s="660"/>
      <c r="M451" s="660"/>
      <c r="N451" s="665"/>
      <c r="O451" s="665"/>
      <c r="P451" s="665"/>
      <c r="Q451" s="665"/>
      <c r="R451" s="665"/>
      <c r="S451" s="669"/>
    </row>
    <row r="452" spans="1:19" x14ac:dyDescent="0.25">
      <c r="A452" s="1446"/>
      <c r="B452" s="1447"/>
      <c r="C452" s="1447"/>
      <c r="D452" s="1447"/>
      <c r="E452" s="1447"/>
      <c r="F452" s="1447"/>
      <c r="G452" s="1447"/>
      <c r="H452" s="1447"/>
      <c r="I452" s="1447"/>
      <c r="J452" s="1447"/>
      <c r="K452" s="1447"/>
      <c r="L452" s="1447"/>
      <c r="M452" s="1447"/>
      <c r="N452" s="1447"/>
      <c r="O452" s="1447"/>
      <c r="P452" s="1447"/>
      <c r="Q452" s="1447"/>
      <c r="R452" s="1447"/>
      <c r="S452" s="1448"/>
    </row>
    <row r="453" spans="1:19" x14ac:dyDescent="0.25">
      <c r="A453" s="1446"/>
      <c r="B453" s="1447"/>
      <c r="C453" s="1447"/>
      <c r="D453" s="1447"/>
      <c r="E453" s="1447"/>
      <c r="F453" s="1447"/>
      <c r="G453" s="1447"/>
      <c r="H453" s="1447"/>
      <c r="I453" s="1447"/>
      <c r="J453" s="1447"/>
      <c r="K453" s="1447"/>
      <c r="L453" s="1447"/>
      <c r="M453" s="1447"/>
      <c r="N453" s="1447"/>
      <c r="O453" s="1447"/>
      <c r="P453" s="1447"/>
      <c r="Q453" s="1447"/>
      <c r="R453" s="1447"/>
      <c r="S453" s="1448"/>
    </row>
    <row r="454" spans="1:19" x14ac:dyDescent="0.25">
      <c r="A454" s="1446"/>
      <c r="B454" s="1447"/>
      <c r="C454" s="1447"/>
      <c r="D454" s="1447"/>
      <c r="E454" s="1447"/>
      <c r="F454" s="1447"/>
      <c r="G454" s="1447"/>
      <c r="H454" s="1447"/>
      <c r="I454" s="1447"/>
      <c r="J454" s="1447"/>
      <c r="K454" s="1447"/>
      <c r="L454" s="1447"/>
      <c r="M454" s="1447"/>
      <c r="N454" s="1447"/>
      <c r="O454" s="1447"/>
      <c r="P454" s="1447"/>
      <c r="Q454" s="1447"/>
      <c r="R454" s="1447"/>
      <c r="S454" s="1448"/>
    </row>
    <row r="455" spans="1:19" x14ac:dyDescent="0.25">
      <c r="A455" s="875"/>
      <c r="B455" s="832"/>
      <c r="C455" s="832"/>
      <c r="D455" s="832"/>
      <c r="E455" s="832"/>
      <c r="F455" s="832"/>
      <c r="G455" s="832"/>
      <c r="H455" s="832"/>
      <c r="I455" s="832"/>
      <c r="J455" s="832"/>
      <c r="K455" s="917"/>
      <c r="L455" s="918"/>
      <c r="M455" s="917"/>
      <c r="N455" s="832"/>
      <c r="O455" s="832"/>
      <c r="P455" s="918"/>
      <c r="Q455" s="832"/>
      <c r="R455" s="654"/>
      <c r="S455" s="663"/>
    </row>
    <row r="456" spans="1:19" x14ac:dyDescent="0.25">
      <c r="A456" s="875"/>
      <c r="B456" s="832"/>
      <c r="C456" s="832"/>
      <c r="D456" s="832"/>
      <c r="E456" s="832"/>
      <c r="F456" s="832"/>
      <c r="G456" s="832"/>
      <c r="H456" s="832"/>
      <c r="I456" s="832"/>
      <c r="J456" s="832"/>
      <c r="K456" s="917"/>
      <c r="L456" s="918"/>
      <c r="M456" s="917"/>
      <c r="N456" s="832"/>
      <c r="O456" s="832"/>
      <c r="P456" s="918"/>
      <c r="Q456" s="832"/>
      <c r="R456" s="654"/>
      <c r="S456" s="663"/>
    </row>
    <row r="457" spans="1:19" x14ac:dyDescent="0.25">
      <c r="A457" s="1446"/>
      <c r="B457" s="1447"/>
      <c r="C457" s="1447"/>
      <c r="D457" s="1447"/>
      <c r="E457" s="1447"/>
      <c r="F457" s="1447"/>
      <c r="G457" s="1447"/>
      <c r="H457" s="1447"/>
      <c r="I457" s="1447"/>
      <c r="J457" s="832"/>
      <c r="K457" s="885"/>
      <c r="L457" s="892"/>
      <c r="M457" s="892"/>
      <c r="N457" s="895"/>
      <c r="O457" s="892"/>
      <c r="P457" s="892"/>
      <c r="Q457" s="895"/>
      <c r="R457" s="654"/>
      <c r="S457" s="663"/>
    </row>
    <row r="458" spans="1:19" x14ac:dyDescent="0.25">
      <c r="A458" s="1446"/>
      <c r="B458" s="1447"/>
      <c r="C458" s="1447"/>
      <c r="D458" s="1447"/>
      <c r="E458" s="1447"/>
      <c r="F458" s="1447"/>
      <c r="G458" s="1447"/>
      <c r="H458" s="1447"/>
      <c r="I458" s="832"/>
      <c r="J458" s="832"/>
      <c r="K458" s="885"/>
      <c r="L458" s="892"/>
      <c r="M458" s="892"/>
      <c r="N458" s="895"/>
      <c r="O458" s="892"/>
      <c r="P458" s="892"/>
      <c r="Q458" s="895"/>
      <c r="R458" s="654"/>
      <c r="S458" s="663"/>
    </row>
    <row r="459" spans="1:19" x14ac:dyDescent="0.25">
      <c r="A459" s="1446"/>
      <c r="B459" s="1447"/>
      <c r="C459" s="1447"/>
      <c r="D459" s="1447"/>
      <c r="E459" s="1447"/>
      <c r="F459" s="1447"/>
      <c r="G459" s="1447"/>
      <c r="H459" s="1447"/>
      <c r="I459" s="832"/>
      <c r="J459" s="832"/>
      <c r="K459" s="885"/>
      <c r="L459" s="892"/>
      <c r="M459" s="892"/>
      <c r="N459" s="895"/>
      <c r="O459" s="892"/>
      <c r="P459" s="892"/>
      <c r="Q459" s="895"/>
      <c r="R459" s="654"/>
      <c r="S459" s="663"/>
    </row>
    <row r="460" spans="1:19" x14ac:dyDescent="0.25">
      <c r="A460" s="1446"/>
      <c r="B460" s="1447"/>
      <c r="C460" s="1447"/>
      <c r="D460" s="1447"/>
      <c r="E460" s="1447"/>
      <c r="F460" s="1447"/>
      <c r="G460" s="1447"/>
      <c r="H460" s="1447"/>
      <c r="I460" s="1447"/>
      <c r="J460" s="832"/>
      <c r="K460" s="885"/>
      <c r="L460" s="892"/>
      <c r="M460" s="892"/>
      <c r="N460" s="895"/>
      <c r="O460" s="892"/>
      <c r="P460" s="892"/>
      <c r="Q460" s="895"/>
      <c r="R460" s="654"/>
      <c r="S460" s="663"/>
    </row>
    <row r="461" spans="1:19" x14ac:dyDescent="0.25">
      <c r="A461" s="1446"/>
      <c r="B461" s="1447"/>
      <c r="C461" s="1447"/>
      <c r="D461" s="1447"/>
      <c r="E461" s="1447"/>
      <c r="F461" s="1447"/>
      <c r="G461" s="1447"/>
      <c r="H461" s="1447"/>
      <c r="I461" s="1447"/>
      <c r="J461" s="832"/>
      <c r="K461" s="885"/>
      <c r="L461" s="892"/>
      <c r="M461" s="892"/>
      <c r="N461" s="895"/>
      <c r="O461" s="892"/>
      <c r="P461" s="892"/>
      <c r="Q461" s="895"/>
      <c r="R461" s="654"/>
      <c r="S461" s="663"/>
    </row>
    <row r="462" spans="1:19" x14ac:dyDescent="0.25">
      <c r="A462" s="875"/>
      <c r="B462" s="832"/>
      <c r="C462" s="832"/>
      <c r="D462" s="832"/>
      <c r="E462" s="832"/>
      <c r="F462" s="832"/>
      <c r="G462" s="832"/>
      <c r="H462" s="832"/>
      <c r="I462" s="832"/>
      <c r="J462" s="832"/>
      <c r="K462" s="917"/>
      <c r="L462" s="918"/>
      <c r="M462" s="917"/>
      <c r="N462" s="832"/>
      <c r="O462" s="832"/>
      <c r="P462" s="918"/>
      <c r="Q462" s="832"/>
      <c r="R462" s="654"/>
      <c r="S462" s="663"/>
    </row>
    <row r="463" spans="1:19" x14ac:dyDescent="0.25">
      <c r="A463" s="578"/>
      <c r="B463" s="574"/>
      <c r="C463" s="574"/>
      <c r="D463" s="574"/>
      <c r="E463" s="574"/>
      <c r="F463" s="574"/>
      <c r="G463" s="574"/>
      <c r="H463" s="574"/>
      <c r="I463" s="574"/>
      <c r="J463" s="574"/>
      <c r="K463" s="574"/>
      <c r="L463" s="574"/>
      <c r="M463" s="574"/>
      <c r="N463" s="574"/>
      <c r="O463" s="574"/>
      <c r="P463" s="574"/>
      <c r="Q463" s="574"/>
      <c r="R463" s="574"/>
      <c r="S463" s="577"/>
    </row>
    <row r="464" spans="1:19" ht="13.8" x14ac:dyDescent="0.25">
      <c r="A464" s="1452" t="s">
        <v>51</v>
      </c>
      <c r="B464" s="1453"/>
      <c r="C464" s="1453"/>
      <c r="D464" s="1454"/>
      <c r="E464" s="1455"/>
      <c r="F464" s="1456"/>
      <c r="G464" s="1456"/>
      <c r="H464" s="1456"/>
      <c r="I464" s="1456"/>
      <c r="J464" s="1456"/>
      <c r="K464" s="1456"/>
      <c r="L464" s="1456"/>
      <c r="M464" s="1456"/>
      <c r="N464" s="1456"/>
      <c r="O464" s="1456"/>
      <c r="P464" s="1456"/>
      <c r="Q464" s="1456"/>
      <c r="R464" s="1456"/>
      <c r="S464" s="1457"/>
    </row>
    <row r="465" spans="1:19" ht="13.8" x14ac:dyDescent="0.25">
      <c r="A465" s="1461" t="s">
        <v>1085</v>
      </c>
      <c r="B465" s="1462"/>
      <c r="C465" s="1462"/>
      <c r="D465" s="1463"/>
      <c r="E465" s="1458"/>
      <c r="F465" s="1459"/>
      <c r="G465" s="1459"/>
      <c r="H465" s="1459"/>
      <c r="I465" s="1459"/>
      <c r="J465" s="1459"/>
      <c r="K465" s="1459"/>
      <c r="L465" s="1459"/>
      <c r="M465" s="1459"/>
      <c r="N465" s="1459"/>
      <c r="O465" s="1459"/>
      <c r="P465" s="1459"/>
      <c r="Q465" s="1459"/>
      <c r="R465" s="1459"/>
      <c r="S465" s="1460"/>
    </row>
    <row r="466" spans="1:19" ht="13.8" x14ac:dyDescent="0.25">
      <c r="A466" s="1464" t="s">
        <v>52</v>
      </c>
      <c r="B466" s="1465"/>
      <c r="C466" s="1465"/>
      <c r="D466" s="1466"/>
      <c r="E466" s="1467" t="s">
        <v>362</v>
      </c>
      <c r="F466" s="1468"/>
      <c r="G466" s="1468"/>
      <c r="H466" s="1468"/>
      <c r="I466" s="1468"/>
      <c r="J466" s="1468"/>
      <c r="K466" s="1468"/>
      <c r="L466" s="1468"/>
      <c r="M466" s="1468"/>
      <c r="N466" s="1468"/>
      <c r="O466" s="1468"/>
      <c r="P466" s="1468"/>
      <c r="Q466" s="1468"/>
      <c r="R466" s="1468"/>
      <c r="S466" s="1469"/>
    </row>
    <row r="467" spans="1:19" x14ac:dyDescent="0.25">
      <c r="A467" s="1437" t="s">
        <v>53</v>
      </c>
      <c r="B467" s="1438"/>
      <c r="C467" s="1438"/>
      <c r="D467" s="1438"/>
      <c r="E467" s="890"/>
      <c r="F467" s="660"/>
      <c r="G467" s="660"/>
      <c r="H467" s="660"/>
      <c r="I467" s="660"/>
      <c r="J467" s="660"/>
      <c r="K467" s="660"/>
      <c r="L467" s="660"/>
      <c r="M467" s="660"/>
      <c r="N467" s="660"/>
      <c r="O467" s="660"/>
      <c r="P467" s="660"/>
      <c r="Q467" s="660"/>
      <c r="R467" s="660"/>
      <c r="S467" s="661"/>
    </row>
    <row r="468" spans="1:19" x14ac:dyDescent="0.25">
      <c r="A468" s="1470"/>
      <c r="B468" s="1471"/>
      <c r="C468" s="1471"/>
      <c r="D468" s="1471"/>
      <c r="E468" s="1471"/>
      <c r="F468" s="1471"/>
      <c r="G468" s="1471"/>
      <c r="H468" s="1471"/>
      <c r="I468" s="1471"/>
      <c r="J468" s="1471"/>
      <c r="K468" s="1471"/>
      <c r="L468" s="1471"/>
      <c r="M468" s="1471"/>
      <c r="N468" s="1471"/>
      <c r="O468" s="1471"/>
      <c r="P468" s="1471"/>
      <c r="Q468" s="1471"/>
      <c r="R468" s="1471"/>
      <c r="S468" s="1472"/>
    </row>
    <row r="469" spans="1:19" x14ac:dyDescent="0.25">
      <c r="A469" s="1473"/>
      <c r="B469" s="1471"/>
      <c r="C469" s="1471"/>
      <c r="D469" s="1471"/>
      <c r="E469" s="1471"/>
      <c r="F469" s="1471"/>
      <c r="G469" s="1471"/>
      <c r="H469" s="1471"/>
      <c r="I469" s="1471"/>
      <c r="J469" s="1471"/>
      <c r="K469" s="1471"/>
      <c r="L469" s="1471"/>
      <c r="M469" s="1471"/>
      <c r="N469" s="1471"/>
      <c r="O469" s="1471"/>
      <c r="P469" s="1471"/>
      <c r="Q469" s="1471"/>
      <c r="R469" s="1471"/>
      <c r="S469" s="1472"/>
    </row>
    <row r="470" spans="1:19" x14ac:dyDescent="0.25">
      <c r="A470" s="1473"/>
      <c r="B470" s="1471"/>
      <c r="C470" s="1471"/>
      <c r="D470" s="1471"/>
      <c r="E470" s="1471"/>
      <c r="F470" s="1471"/>
      <c r="G470" s="1471"/>
      <c r="H470" s="1471"/>
      <c r="I470" s="1471"/>
      <c r="J470" s="1471"/>
      <c r="K470" s="1471"/>
      <c r="L470" s="1471"/>
      <c r="M470" s="1471"/>
      <c r="N470" s="1471"/>
      <c r="O470" s="1471"/>
      <c r="P470" s="1471"/>
      <c r="Q470" s="1471"/>
      <c r="R470" s="1471"/>
      <c r="S470" s="1472"/>
    </row>
    <row r="471" spans="1:19" x14ac:dyDescent="0.25">
      <c r="A471" s="1473"/>
      <c r="B471" s="1471"/>
      <c r="C471" s="1471"/>
      <c r="D471" s="1471"/>
      <c r="E471" s="1471"/>
      <c r="F471" s="1471"/>
      <c r="G471" s="1471"/>
      <c r="H471" s="1471"/>
      <c r="I471" s="1471"/>
      <c r="J471" s="1471"/>
      <c r="K471" s="1471"/>
      <c r="L471" s="1471"/>
      <c r="M471" s="1471"/>
      <c r="N471" s="1471"/>
      <c r="O471" s="1471"/>
      <c r="P471" s="1471"/>
      <c r="Q471" s="1471"/>
      <c r="R471" s="1471"/>
      <c r="S471" s="1472"/>
    </row>
    <row r="472" spans="1:19" x14ac:dyDescent="0.25">
      <c r="A472" s="1473"/>
      <c r="B472" s="1471"/>
      <c r="C472" s="1471"/>
      <c r="D472" s="1471"/>
      <c r="E472" s="1471"/>
      <c r="F472" s="1471"/>
      <c r="G472" s="1471"/>
      <c r="H472" s="1471"/>
      <c r="I472" s="1471"/>
      <c r="J472" s="1471"/>
      <c r="K472" s="1471"/>
      <c r="L472" s="1471"/>
      <c r="M472" s="1471"/>
      <c r="N472" s="1471"/>
      <c r="O472" s="1471"/>
      <c r="P472" s="1471"/>
      <c r="Q472" s="1471"/>
      <c r="R472" s="1471"/>
      <c r="S472" s="1472"/>
    </row>
    <row r="473" spans="1:19" x14ac:dyDescent="0.25">
      <c r="A473" s="1473"/>
      <c r="B473" s="1471"/>
      <c r="C473" s="1471"/>
      <c r="D473" s="1471"/>
      <c r="E473" s="1471"/>
      <c r="F473" s="1471"/>
      <c r="G473" s="1471"/>
      <c r="H473" s="1471"/>
      <c r="I473" s="1471"/>
      <c r="J473" s="1471"/>
      <c r="K473" s="1471"/>
      <c r="L473" s="1471"/>
      <c r="M473" s="1471"/>
      <c r="N473" s="1471"/>
      <c r="O473" s="1471"/>
      <c r="P473" s="1471"/>
      <c r="Q473" s="1471"/>
      <c r="R473" s="1471"/>
      <c r="S473" s="1472"/>
    </row>
    <row r="474" spans="1:19" x14ac:dyDescent="0.25">
      <c r="A474" s="1473"/>
      <c r="B474" s="1471"/>
      <c r="C474" s="1471"/>
      <c r="D474" s="1471"/>
      <c r="E474" s="1471"/>
      <c r="F474" s="1471"/>
      <c r="G474" s="1471"/>
      <c r="H474" s="1471"/>
      <c r="I474" s="1471"/>
      <c r="J474" s="1471"/>
      <c r="K474" s="1471"/>
      <c r="L474" s="1471"/>
      <c r="M474" s="1471"/>
      <c r="N474" s="1471"/>
      <c r="O474" s="1471"/>
      <c r="P474" s="1471"/>
      <c r="Q474" s="1471"/>
      <c r="R474" s="1471"/>
      <c r="S474" s="1472"/>
    </row>
    <row r="475" spans="1:19" x14ac:dyDescent="0.25">
      <c r="A475" s="1474"/>
      <c r="B475" s="1475"/>
      <c r="C475" s="1475"/>
      <c r="D475" s="1475"/>
      <c r="E475" s="1475"/>
      <c r="F475" s="1475"/>
      <c r="G475" s="1475"/>
      <c r="H475" s="1475"/>
      <c r="I475" s="1475"/>
      <c r="J475" s="1475"/>
      <c r="K475" s="1475"/>
      <c r="L475" s="1475"/>
      <c r="M475" s="1475"/>
      <c r="N475" s="1475"/>
      <c r="O475" s="1475"/>
      <c r="P475" s="1475"/>
      <c r="Q475" s="1475"/>
      <c r="R475" s="1475"/>
      <c r="S475" s="1476"/>
    </row>
    <row r="476" spans="1:19" x14ac:dyDescent="0.25">
      <c r="A476" s="1437" t="s">
        <v>351</v>
      </c>
      <c r="B476" s="1438"/>
      <c r="C476" s="1438"/>
      <c r="D476" s="1438"/>
      <c r="E476" s="668"/>
      <c r="F476" s="665"/>
      <c r="G476" s="665"/>
      <c r="H476" s="665"/>
      <c r="I476" s="665"/>
      <c r="J476" s="665"/>
      <c r="K476" s="665"/>
      <c r="L476" s="665"/>
      <c r="M476" s="665"/>
      <c r="N476" s="665"/>
      <c r="O476" s="665"/>
      <c r="P476" s="665"/>
      <c r="Q476" s="665"/>
      <c r="R476" s="665"/>
      <c r="S476" s="669"/>
    </row>
    <row r="477" spans="1:19" x14ac:dyDescent="0.25">
      <c r="A477" s="1477"/>
      <c r="B477" s="1478"/>
      <c r="C477" s="1478"/>
      <c r="D477" s="1478"/>
      <c r="E477" s="1478"/>
      <c r="F477" s="1478"/>
      <c r="G477" s="1478"/>
      <c r="H477" s="1478"/>
      <c r="I477" s="1478"/>
      <c r="J477" s="1478"/>
      <c r="K477" s="1478"/>
      <c r="L477" s="1478"/>
      <c r="M477" s="1478"/>
      <c r="N477" s="1478"/>
      <c r="O477" s="1478"/>
      <c r="P477" s="1478"/>
      <c r="Q477" s="1478"/>
      <c r="R477" s="1478"/>
      <c r="S477" s="1479"/>
    </row>
    <row r="478" spans="1:19" x14ac:dyDescent="0.25">
      <c r="A478" s="1477"/>
      <c r="B478" s="1478"/>
      <c r="C478" s="1478"/>
      <c r="D478" s="1478"/>
      <c r="E478" s="1478"/>
      <c r="F478" s="1478"/>
      <c r="G478" s="1478"/>
      <c r="H478" s="1478"/>
      <c r="I478" s="1478"/>
      <c r="J478" s="1478"/>
      <c r="K478" s="1478"/>
      <c r="L478" s="1478"/>
      <c r="M478" s="1478"/>
      <c r="N478" s="1478"/>
      <c r="O478" s="1478"/>
      <c r="P478" s="1478"/>
      <c r="Q478" s="1478"/>
      <c r="R478" s="1478"/>
      <c r="S478" s="1479"/>
    </row>
    <row r="479" spans="1:19" x14ac:dyDescent="0.25">
      <c r="A479" s="1480"/>
      <c r="B479" s="1481"/>
      <c r="C479" s="1481"/>
      <c r="D479" s="1481"/>
      <c r="E479" s="1481"/>
      <c r="F479" s="1481"/>
      <c r="G479" s="1481"/>
      <c r="H479" s="1481"/>
      <c r="I479" s="1481"/>
      <c r="J479" s="1481"/>
      <c r="K479" s="1481"/>
      <c r="L479" s="1481"/>
      <c r="M479" s="1481"/>
      <c r="N479" s="1481"/>
      <c r="O479" s="1481"/>
      <c r="P479" s="1481"/>
      <c r="Q479" s="1481"/>
      <c r="R479" s="1481"/>
      <c r="S479" s="1482"/>
    </row>
    <row r="480" spans="1:19" x14ac:dyDescent="0.25">
      <c r="A480" s="1437" t="s">
        <v>54</v>
      </c>
      <c r="B480" s="1438"/>
      <c r="C480" s="1438"/>
      <c r="D480" s="1438"/>
      <c r="E480" s="660"/>
      <c r="F480" s="660"/>
      <c r="G480" s="660"/>
      <c r="H480" s="660"/>
      <c r="I480" s="660"/>
      <c r="J480" s="660"/>
      <c r="K480" s="660"/>
      <c r="L480" s="660"/>
      <c r="M480" s="660"/>
      <c r="N480" s="660"/>
      <c r="O480" s="660"/>
      <c r="P480" s="660"/>
      <c r="Q480" s="660"/>
      <c r="R480" s="660"/>
      <c r="S480" s="661"/>
    </row>
    <row r="481" spans="1:19" x14ac:dyDescent="0.25">
      <c r="A481" s="1477"/>
      <c r="B481" s="1478"/>
      <c r="C481" s="1478"/>
      <c r="D481" s="1478"/>
      <c r="E481" s="1478"/>
      <c r="F481" s="1478"/>
      <c r="G481" s="1478"/>
      <c r="H481" s="1478"/>
      <c r="I481" s="1478"/>
      <c r="J481" s="1478"/>
      <c r="K481" s="1478"/>
      <c r="L481" s="1478"/>
      <c r="M481" s="1478"/>
      <c r="N481" s="1478"/>
      <c r="O481" s="1478"/>
      <c r="P481" s="1478"/>
      <c r="Q481" s="1478"/>
      <c r="R481" s="1478"/>
      <c r="S481" s="1479"/>
    </row>
    <row r="482" spans="1:19" x14ac:dyDescent="0.25">
      <c r="A482" s="1477"/>
      <c r="B482" s="1478"/>
      <c r="C482" s="1478"/>
      <c r="D482" s="1478"/>
      <c r="E482" s="1478"/>
      <c r="F482" s="1478"/>
      <c r="G482" s="1478"/>
      <c r="H482" s="1478"/>
      <c r="I482" s="1478"/>
      <c r="J482" s="1478"/>
      <c r="K482" s="1478"/>
      <c r="L482" s="1478"/>
      <c r="M482" s="1478"/>
      <c r="N482" s="1478"/>
      <c r="O482" s="1478"/>
      <c r="P482" s="1478"/>
      <c r="Q482" s="1478"/>
      <c r="R482" s="1478"/>
      <c r="S482" s="1479"/>
    </row>
    <row r="483" spans="1:19" x14ac:dyDescent="0.25">
      <c r="A483" s="1477"/>
      <c r="B483" s="1478"/>
      <c r="C483" s="1478"/>
      <c r="D483" s="1478"/>
      <c r="E483" s="1478"/>
      <c r="F483" s="1478"/>
      <c r="G483" s="1478"/>
      <c r="H483" s="1478"/>
      <c r="I483" s="1478"/>
      <c r="J483" s="1478"/>
      <c r="K483" s="1478"/>
      <c r="L483" s="1478"/>
      <c r="M483" s="1478"/>
      <c r="N483" s="1478"/>
      <c r="O483" s="1478"/>
      <c r="P483" s="1478"/>
      <c r="Q483" s="1478"/>
      <c r="R483" s="1478"/>
      <c r="S483" s="1479"/>
    </row>
    <row r="484" spans="1:19" x14ac:dyDescent="0.25">
      <c r="A484" s="1477"/>
      <c r="B484" s="1478"/>
      <c r="C484" s="1478"/>
      <c r="D484" s="1478"/>
      <c r="E484" s="1478"/>
      <c r="F484" s="1478"/>
      <c r="G484" s="1478"/>
      <c r="H484" s="1478"/>
      <c r="I484" s="1478"/>
      <c r="J484" s="1478"/>
      <c r="K484" s="1478"/>
      <c r="L484" s="1478"/>
      <c r="M484" s="1478"/>
      <c r="N484" s="1478"/>
      <c r="O484" s="1478"/>
      <c r="P484" s="1478"/>
      <c r="Q484" s="1478"/>
      <c r="R484" s="1478"/>
      <c r="S484" s="1479"/>
    </row>
    <row r="485" spans="1:19" x14ac:dyDescent="0.25">
      <c r="A485" s="1477"/>
      <c r="B485" s="1478"/>
      <c r="C485" s="1478"/>
      <c r="D485" s="1478"/>
      <c r="E485" s="1478"/>
      <c r="F485" s="1478"/>
      <c r="G485" s="1478"/>
      <c r="H485" s="1478"/>
      <c r="I485" s="1478"/>
      <c r="J485" s="1478"/>
      <c r="K485" s="1478"/>
      <c r="L485" s="1478"/>
      <c r="M485" s="1478"/>
      <c r="N485" s="1478"/>
      <c r="O485" s="1478"/>
      <c r="P485" s="1478"/>
      <c r="Q485" s="1478"/>
      <c r="R485" s="1478"/>
      <c r="S485" s="1479"/>
    </row>
    <row r="486" spans="1:19" x14ac:dyDescent="0.25">
      <c r="A486" s="1477"/>
      <c r="B486" s="1478"/>
      <c r="C486" s="1478"/>
      <c r="D486" s="1478"/>
      <c r="E486" s="1478"/>
      <c r="F486" s="1478"/>
      <c r="G486" s="1478"/>
      <c r="H486" s="1478"/>
      <c r="I486" s="1478"/>
      <c r="J486" s="1478"/>
      <c r="K486" s="1478"/>
      <c r="L486" s="1478"/>
      <c r="M486" s="1478"/>
      <c r="N486" s="1478"/>
      <c r="O486" s="1478"/>
      <c r="P486" s="1478"/>
      <c r="Q486" s="1478"/>
      <c r="R486" s="1478"/>
      <c r="S486" s="1479"/>
    </row>
    <row r="487" spans="1:19" x14ac:dyDescent="0.25">
      <c r="A487" s="1477"/>
      <c r="B487" s="1478"/>
      <c r="C487" s="1478"/>
      <c r="D487" s="1478"/>
      <c r="E487" s="1478"/>
      <c r="F487" s="1478"/>
      <c r="G487" s="1478"/>
      <c r="H487" s="1478"/>
      <c r="I487" s="1478"/>
      <c r="J487" s="1478"/>
      <c r="K487" s="1478"/>
      <c r="L487" s="1478"/>
      <c r="M487" s="1478"/>
      <c r="N487" s="1478"/>
      <c r="O487" s="1478"/>
      <c r="P487" s="1478"/>
      <c r="Q487" s="1478"/>
      <c r="R487" s="1478"/>
      <c r="S487" s="1479"/>
    </row>
    <row r="488" spans="1:19" x14ac:dyDescent="0.25">
      <c r="A488" s="1477"/>
      <c r="B488" s="1478"/>
      <c r="C488" s="1478"/>
      <c r="D488" s="1478"/>
      <c r="E488" s="1478"/>
      <c r="F488" s="1478"/>
      <c r="G488" s="1478"/>
      <c r="H488" s="1478"/>
      <c r="I488" s="1478"/>
      <c r="J488" s="1478"/>
      <c r="K488" s="1478"/>
      <c r="L488" s="1478"/>
      <c r="M488" s="1478"/>
      <c r="N488" s="1478"/>
      <c r="O488" s="1478"/>
      <c r="P488" s="1478"/>
      <c r="Q488" s="1478"/>
      <c r="R488" s="1478"/>
      <c r="S488" s="1479"/>
    </row>
    <row r="489" spans="1:19" x14ac:dyDescent="0.25">
      <c r="A489" s="1477"/>
      <c r="B489" s="1478"/>
      <c r="C489" s="1478"/>
      <c r="D489" s="1478"/>
      <c r="E489" s="1478"/>
      <c r="F489" s="1478"/>
      <c r="G489" s="1478"/>
      <c r="H489" s="1478"/>
      <c r="I489" s="1478"/>
      <c r="J489" s="1478"/>
      <c r="K489" s="1478"/>
      <c r="L489" s="1478"/>
      <c r="M489" s="1478"/>
      <c r="N489" s="1478"/>
      <c r="O489" s="1478"/>
      <c r="P489" s="1478"/>
      <c r="Q489" s="1478"/>
      <c r="R489" s="1478"/>
      <c r="S489" s="1479"/>
    </row>
    <row r="490" spans="1:19" x14ac:dyDescent="0.25">
      <c r="A490" s="1477"/>
      <c r="B490" s="1478"/>
      <c r="C490" s="1478"/>
      <c r="D490" s="1478"/>
      <c r="E490" s="1478"/>
      <c r="F490" s="1478"/>
      <c r="G490" s="1478"/>
      <c r="H490" s="1478"/>
      <c r="I490" s="1478"/>
      <c r="J490" s="1478"/>
      <c r="K490" s="1478"/>
      <c r="L490" s="1478"/>
      <c r="M490" s="1478"/>
      <c r="N490" s="1478"/>
      <c r="O490" s="1478"/>
      <c r="P490" s="1478"/>
      <c r="Q490" s="1478"/>
      <c r="R490" s="1478"/>
      <c r="S490" s="1479"/>
    </row>
    <row r="491" spans="1:19" x14ac:dyDescent="0.25">
      <c r="A491" s="1477"/>
      <c r="B491" s="1478"/>
      <c r="C491" s="1478"/>
      <c r="D491" s="1478"/>
      <c r="E491" s="1478"/>
      <c r="F491" s="1478"/>
      <c r="G491" s="1478"/>
      <c r="H491" s="1478"/>
      <c r="I491" s="1478"/>
      <c r="J491" s="1478"/>
      <c r="K491" s="1478"/>
      <c r="L491" s="1478"/>
      <c r="M491" s="1478"/>
      <c r="N491" s="1478"/>
      <c r="O491" s="1478"/>
      <c r="P491" s="1478"/>
      <c r="Q491" s="1478"/>
      <c r="R491" s="1478"/>
      <c r="S491" s="1479"/>
    </row>
    <row r="492" spans="1:19" x14ac:dyDescent="0.25">
      <c r="A492" s="1477"/>
      <c r="B492" s="1478"/>
      <c r="C492" s="1478"/>
      <c r="D492" s="1478"/>
      <c r="E492" s="1478"/>
      <c r="F492" s="1478"/>
      <c r="G492" s="1478"/>
      <c r="H492" s="1478"/>
      <c r="I492" s="1478"/>
      <c r="J492" s="1478"/>
      <c r="K492" s="1478"/>
      <c r="L492" s="1478"/>
      <c r="M492" s="1478"/>
      <c r="N492" s="1478"/>
      <c r="O492" s="1478"/>
      <c r="P492" s="1478"/>
      <c r="Q492" s="1478"/>
      <c r="R492" s="1478"/>
      <c r="S492" s="1479"/>
    </row>
    <row r="493" spans="1:19" x14ac:dyDescent="0.25">
      <c r="A493" s="1477"/>
      <c r="B493" s="1478"/>
      <c r="C493" s="1478"/>
      <c r="D493" s="1478"/>
      <c r="E493" s="1478"/>
      <c r="F493" s="1478"/>
      <c r="G493" s="1478"/>
      <c r="H493" s="1478"/>
      <c r="I493" s="1478"/>
      <c r="J493" s="1478"/>
      <c r="K493" s="1478"/>
      <c r="L493" s="1478"/>
      <c r="M493" s="1478"/>
      <c r="N493" s="1478"/>
      <c r="O493" s="1478"/>
      <c r="P493" s="1478"/>
      <c r="Q493" s="1478"/>
      <c r="R493" s="1478"/>
      <c r="S493" s="1479"/>
    </row>
    <row r="494" spans="1:19" x14ac:dyDescent="0.25">
      <c r="A494" s="1477"/>
      <c r="B494" s="1478"/>
      <c r="C494" s="1478"/>
      <c r="D494" s="1478"/>
      <c r="E494" s="1478"/>
      <c r="F494" s="1478"/>
      <c r="G494" s="1478"/>
      <c r="H494" s="1478"/>
      <c r="I494" s="1478"/>
      <c r="J494" s="1478"/>
      <c r="K494" s="1478"/>
      <c r="L494" s="1478"/>
      <c r="M494" s="1478"/>
      <c r="N494" s="1478"/>
      <c r="O494" s="1478"/>
      <c r="P494" s="1478"/>
      <c r="Q494" s="1478"/>
      <c r="R494" s="1478"/>
      <c r="S494" s="1479"/>
    </row>
    <row r="495" spans="1:19" x14ac:dyDescent="0.25">
      <c r="A495" s="1480"/>
      <c r="B495" s="1481"/>
      <c r="C495" s="1481"/>
      <c r="D495" s="1481"/>
      <c r="E495" s="1481"/>
      <c r="F495" s="1481"/>
      <c r="G495" s="1481"/>
      <c r="H495" s="1481"/>
      <c r="I495" s="1481"/>
      <c r="J495" s="1481"/>
      <c r="K495" s="1481"/>
      <c r="L495" s="1481"/>
      <c r="M495" s="1481"/>
      <c r="N495" s="1481"/>
      <c r="O495" s="1481"/>
      <c r="P495" s="1481"/>
      <c r="Q495" s="1481"/>
      <c r="R495" s="1481"/>
      <c r="S495" s="1482"/>
    </row>
    <row r="496" spans="1:19" x14ac:dyDescent="0.25">
      <c r="A496" s="1437" t="s">
        <v>60</v>
      </c>
      <c r="B496" s="1438"/>
      <c r="C496" s="1438"/>
      <c r="D496" s="1438"/>
      <c r="E496" s="665"/>
      <c r="F496" s="665"/>
      <c r="G496" s="665"/>
      <c r="H496" s="665"/>
      <c r="I496" s="665"/>
      <c r="J496" s="665"/>
      <c r="K496" s="666"/>
      <c r="L496" s="665"/>
      <c r="M496" s="665"/>
      <c r="N496" s="665"/>
      <c r="O496" s="665"/>
      <c r="P496" s="665"/>
      <c r="Q496" s="665"/>
      <c r="R496" s="665"/>
      <c r="S496" s="669"/>
    </row>
    <row r="497" spans="1:19" x14ac:dyDescent="0.25">
      <c r="A497" s="1477"/>
      <c r="B497" s="1478"/>
      <c r="C497" s="1478"/>
      <c r="D497" s="1478"/>
      <c r="E497" s="1478"/>
      <c r="F497" s="1478"/>
      <c r="G497" s="1478"/>
      <c r="H497" s="1478"/>
      <c r="I497" s="1478"/>
      <c r="J497" s="1478"/>
      <c r="K497" s="1478"/>
      <c r="L497" s="1478"/>
      <c r="M497" s="1478"/>
      <c r="N497" s="1478"/>
      <c r="O497" s="1478"/>
      <c r="P497" s="1478"/>
      <c r="Q497" s="1478"/>
      <c r="R497" s="1478"/>
      <c r="S497" s="1479"/>
    </row>
    <row r="498" spans="1:19" x14ac:dyDescent="0.25">
      <c r="A498" s="1477"/>
      <c r="B498" s="1478"/>
      <c r="C498" s="1478"/>
      <c r="D498" s="1478"/>
      <c r="E498" s="1478"/>
      <c r="F498" s="1478"/>
      <c r="G498" s="1478"/>
      <c r="H498" s="1478"/>
      <c r="I498" s="1478"/>
      <c r="J498" s="1478"/>
      <c r="K498" s="1478"/>
      <c r="L498" s="1478"/>
      <c r="M498" s="1478"/>
      <c r="N498" s="1478"/>
      <c r="O498" s="1478"/>
      <c r="P498" s="1478"/>
      <c r="Q498" s="1478"/>
      <c r="R498" s="1478"/>
      <c r="S498" s="1479"/>
    </row>
    <row r="499" spans="1:19" x14ac:dyDescent="0.25">
      <c r="A499" s="1477"/>
      <c r="B499" s="1478"/>
      <c r="C499" s="1478"/>
      <c r="D499" s="1478"/>
      <c r="E499" s="1478"/>
      <c r="F499" s="1478"/>
      <c r="G499" s="1478"/>
      <c r="H499" s="1478"/>
      <c r="I499" s="1478"/>
      <c r="J499" s="1478"/>
      <c r="K499" s="1478"/>
      <c r="L499" s="1478"/>
      <c r="M499" s="1478"/>
      <c r="N499" s="1478"/>
      <c r="O499" s="1478"/>
      <c r="P499" s="1478"/>
      <c r="Q499" s="1478"/>
      <c r="R499" s="1478"/>
      <c r="S499" s="1479"/>
    </row>
    <row r="500" spans="1:19" x14ac:dyDescent="0.25">
      <c r="A500" s="875" t="s">
        <v>1042</v>
      </c>
      <c r="B500" s="832"/>
      <c r="C500" s="654"/>
      <c r="D500" s="654"/>
      <c r="E500" s="654"/>
      <c r="F500" s="654"/>
      <c r="G500" s="654"/>
      <c r="H500" s="654"/>
      <c r="I500" s="654"/>
      <c r="K500" s="885"/>
      <c r="L500" s="884" t="s">
        <v>1044</v>
      </c>
      <c r="M500" s="654"/>
      <c r="N500" s="895"/>
      <c r="O500" s="654"/>
      <c r="P500" s="654"/>
      <c r="Q500" s="654"/>
      <c r="R500" s="654"/>
      <c r="S500" s="663"/>
    </row>
    <row r="501" spans="1:19" x14ac:dyDescent="0.25">
      <c r="A501" s="875" t="s">
        <v>354</v>
      </c>
      <c r="B501" s="832"/>
      <c r="C501" s="654"/>
      <c r="D501" s="654"/>
      <c r="E501" s="654"/>
      <c r="F501" s="654"/>
      <c r="G501" s="654"/>
      <c r="H501" s="654"/>
      <c r="I501" s="888"/>
      <c r="K501" s="654"/>
      <c r="L501" s="884" t="s">
        <v>1061</v>
      </c>
      <c r="M501" s="654"/>
      <c r="N501" s="895"/>
      <c r="O501" s="654"/>
      <c r="P501" s="654"/>
      <c r="Q501" s="654"/>
      <c r="R501" s="654"/>
      <c r="S501" s="663"/>
    </row>
    <row r="502" spans="1:19" x14ac:dyDescent="0.25">
      <c r="A502" s="875" t="s">
        <v>356</v>
      </c>
      <c r="B502" s="832"/>
      <c r="C502" s="654"/>
      <c r="D502" s="654"/>
      <c r="E502" s="654"/>
      <c r="F502" s="654"/>
      <c r="G502" s="654"/>
      <c r="H502" s="654"/>
      <c r="I502" s="888"/>
      <c r="K502" s="654"/>
      <c r="L502" s="884" t="s">
        <v>1061</v>
      </c>
      <c r="M502" s="654"/>
      <c r="N502" s="895"/>
      <c r="O502" s="654"/>
      <c r="P502" s="654"/>
      <c r="Q502" s="654"/>
      <c r="R502" s="654"/>
      <c r="S502" s="663"/>
    </row>
    <row r="503" spans="1:19" x14ac:dyDescent="0.25">
      <c r="A503" s="875" t="s">
        <v>357</v>
      </c>
      <c r="B503" s="832"/>
      <c r="C503" s="654"/>
      <c r="D503" s="654"/>
      <c r="E503" s="654"/>
      <c r="F503" s="654"/>
      <c r="G503" s="654"/>
      <c r="H503" s="654"/>
      <c r="I503" s="654"/>
      <c r="J503" s="902" t="s">
        <v>1058</v>
      </c>
      <c r="K503" s="885"/>
      <c r="L503" s="884"/>
      <c r="M503" s="654"/>
      <c r="N503" s="654"/>
      <c r="O503" s="654"/>
      <c r="P503" s="654"/>
      <c r="Q503" s="654"/>
      <c r="R503" s="654"/>
      <c r="S503" s="663"/>
    </row>
    <row r="504" spans="1:19" x14ac:dyDescent="0.25">
      <c r="A504" s="875"/>
      <c r="B504" s="832"/>
      <c r="C504" s="654"/>
      <c r="D504" s="654"/>
      <c r="E504" s="654"/>
      <c r="F504" s="654"/>
      <c r="G504" s="654"/>
      <c r="H504" s="654"/>
      <c r="I504" s="889"/>
      <c r="K504" s="654"/>
      <c r="M504" s="654"/>
      <c r="N504" s="654"/>
      <c r="O504" s="654"/>
      <c r="P504" s="654"/>
      <c r="Q504" s="654"/>
      <c r="R504" s="654"/>
      <c r="S504" s="663"/>
    </row>
    <row r="505" spans="1:19" x14ac:dyDescent="0.25">
      <c r="A505" s="664"/>
      <c r="B505" s="654"/>
      <c r="C505" s="654"/>
      <c r="D505" s="654"/>
      <c r="E505" s="654"/>
      <c r="F505" s="654"/>
      <c r="G505" s="893" t="s">
        <v>358</v>
      </c>
      <c r="H505" s="654"/>
      <c r="I505" s="654"/>
      <c r="K505" s="654"/>
      <c r="L505" s="876" t="s">
        <v>61</v>
      </c>
      <c r="M505" s="654"/>
      <c r="N505" s="654"/>
      <c r="O505" s="654"/>
      <c r="P505" s="654"/>
      <c r="Q505" s="654"/>
      <c r="R505" s="654"/>
      <c r="S505" s="663"/>
    </row>
    <row r="506" spans="1:19" x14ac:dyDescent="0.25">
      <c r="A506" s="875"/>
      <c r="B506" s="654"/>
      <c r="C506" s="654"/>
      <c r="D506" s="654"/>
      <c r="E506" s="654"/>
      <c r="F506" s="899" t="s">
        <v>1043</v>
      </c>
      <c r="G506" s="865"/>
      <c r="H506" s="898"/>
      <c r="I506" s="830" t="s">
        <v>1062</v>
      </c>
      <c r="J506" s="832"/>
      <c r="K506" s="832"/>
      <c r="L506" s="883"/>
      <c r="M506" s="864"/>
      <c r="N506" s="884" t="s">
        <v>62</v>
      </c>
      <c r="O506" s="654"/>
      <c r="P506" s="654"/>
      <c r="Q506" s="654"/>
      <c r="R506" s="654"/>
      <c r="S506" s="663"/>
    </row>
    <row r="507" spans="1:19" x14ac:dyDescent="0.25">
      <c r="A507" s="664"/>
      <c r="B507" s="654"/>
      <c r="C507" s="654"/>
      <c r="D507" s="654"/>
      <c r="E507" s="654"/>
      <c r="F507" s="654"/>
      <c r="G507" s="893"/>
      <c r="H507" s="654"/>
      <c r="I507" s="654"/>
      <c r="K507" s="654"/>
      <c r="L507" s="876"/>
      <c r="M507" s="654"/>
      <c r="N507" s="654"/>
      <c r="O507" s="654"/>
      <c r="P507" s="654"/>
      <c r="Q507" s="654"/>
      <c r="R507" s="654"/>
      <c r="S507" s="663"/>
    </row>
    <row r="508" spans="1:19" x14ac:dyDescent="0.25">
      <c r="A508" s="875"/>
      <c r="B508" s="654"/>
      <c r="C508" s="654"/>
      <c r="D508" s="654"/>
      <c r="E508" s="654"/>
      <c r="F508" s="901"/>
      <c r="G508" s="828"/>
      <c r="H508" s="886"/>
      <c r="I508" s="886"/>
      <c r="J508" s="897"/>
      <c r="K508" s="897"/>
      <c r="L508" s="897"/>
      <c r="M508" s="828"/>
      <c r="N508" s="900"/>
      <c r="O508" s="574"/>
      <c r="P508" s="574"/>
      <c r="Q508" s="574"/>
      <c r="R508" s="574"/>
      <c r="S508" s="577"/>
    </row>
    <row r="509" spans="1:19" x14ac:dyDescent="0.25">
      <c r="A509" s="1437" t="s">
        <v>352</v>
      </c>
      <c r="B509" s="1438"/>
      <c r="C509" s="1438"/>
      <c r="D509" s="1438"/>
      <c r="E509" s="665"/>
      <c r="F509" s="660"/>
      <c r="G509" s="660"/>
      <c r="H509" s="660"/>
      <c r="I509" s="660"/>
      <c r="J509" s="660"/>
      <c r="K509" s="896"/>
      <c r="L509" s="660"/>
      <c r="M509" s="660"/>
      <c r="N509" s="665"/>
      <c r="O509" s="665"/>
      <c r="P509" s="665"/>
      <c r="Q509" s="665"/>
      <c r="R509" s="665"/>
      <c r="S509" s="669"/>
    </row>
    <row r="510" spans="1:19" x14ac:dyDescent="0.25">
      <c r="A510" s="1446"/>
      <c r="B510" s="1447"/>
      <c r="C510" s="1447"/>
      <c r="D510" s="1447"/>
      <c r="E510" s="1447"/>
      <c r="F510" s="1447"/>
      <c r="G510" s="1447"/>
      <c r="H510" s="1447"/>
      <c r="I510" s="1447"/>
      <c r="J510" s="1447"/>
      <c r="K510" s="1447"/>
      <c r="L510" s="1447"/>
      <c r="M510" s="1447"/>
      <c r="N510" s="1447"/>
      <c r="O510" s="1447"/>
      <c r="P510" s="1447"/>
      <c r="Q510" s="1447"/>
      <c r="R510" s="1447"/>
      <c r="S510" s="1448"/>
    </row>
    <row r="511" spans="1:19" x14ac:dyDescent="0.25">
      <c r="A511" s="1446"/>
      <c r="B511" s="1447"/>
      <c r="C511" s="1447"/>
      <c r="D511" s="1447"/>
      <c r="E511" s="1447"/>
      <c r="F511" s="1447"/>
      <c r="G511" s="1447"/>
      <c r="H511" s="1447"/>
      <c r="I511" s="1447"/>
      <c r="J511" s="1447"/>
      <c r="K511" s="1447"/>
      <c r="L511" s="1447"/>
      <c r="M511" s="1447"/>
      <c r="N511" s="1447"/>
      <c r="O511" s="1447"/>
      <c r="P511" s="1447"/>
      <c r="Q511" s="1447"/>
      <c r="R511" s="1447"/>
      <c r="S511" s="1448"/>
    </row>
    <row r="512" spans="1:19" x14ac:dyDescent="0.25">
      <c r="A512" s="1446"/>
      <c r="B512" s="1447"/>
      <c r="C512" s="1447"/>
      <c r="D512" s="1447"/>
      <c r="E512" s="1447"/>
      <c r="F512" s="1447"/>
      <c r="G512" s="1447"/>
      <c r="H512" s="1447"/>
      <c r="I512" s="1447"/>
      <c r="J512" s="1447"/>
      <c r="K512" s="1447"/>
      <c r="L512" s="1447"/>
      <c r="M512" s="1447"/>
      <c r="N512" s="1447"/>
      <c r="O512" s="1447"/>
      <c r="P512" s="1447"/>
      <c r="Q512" s="1447"/>
      <c r="R512" s="1447"/>
      <c r="S512" s="1448"/>
    </row>
    <row r="513" spans="1:19" x14ac:dyDescent="0.25">
      <c r="A513" s="875"/>
      <c r="B513" s="832"/>
      <c r="C513" s="832"/>
      <c r="D513" s="832"/>
      <c r="E513" s="832"/>
      <c r="F513" s="832"/>
      <c r="G513" s="832"/>
      <c r="H513" s="832"/>
      <c r="I513" s="832"/>
      <c r="J513" s="832"/>
      <c r="K513" s="878"/>
      <c r="L513" s="894"/>
      <c r="M513" s="878"/>
      <c r="N513" s="832"/>
      <c r="O513" s="832"/>
      <c r="P513" s="894"/>
      <c r="Q513" s="832"/>
      <c r="R513" s="654"/>
      <c r="S513" s="663"/>
    </row>
    <row r="514" spans="1:19" x14ac:dyDescent="0.25">
      <c r="A514" s="875"/>
      <c r="B514" s="832"/>
      <c r="C514" s="832"/>
      <c r="D514" s="832"/>
      <c r="E514" s="832"/>
      <c r="F514" s="832"/>
      <c r="G514" s="832"/>
      <c r="H514" s="832"/>
      <c r="I514" s="832"/>
      <c r="J514" s="832"/>
      <c r="K514" s="878"/>
      <c r="L514" s="894"/>
      <c r="M514" s="878"/>
      <c r="N514" s="832"/>
      <c r="O514" s="832"/>
      <c r="P514" s="894"/>
      <c r="Q514" s="832"/>
      <c r="R514" s="654"/>
      <c r="S514" s="663"/>
    </row>
    <row r="515" spans="1:19" x14ac:dyDescent="0.25">
      <c r="A515" s="1446"/>
      <c r="B515" s="1447"/>
      <c r="C515" s="1447"/>
      <c r="D515" s="1447"/>
      <c r="E515" s="1447"/>
      <c r="F515" s="1447"/>
      <c r="G515" s="1447"/>
      <c r="H515" s="1447"/>
      <c r="I515" s="1447"/>
      <c r="J515" s="832"/>
      <c r="K515" s="885"/>
      <c r="L515" s="892"/>
      <c r="M515" s="892"/>
      <c r="N515" s="895"/>
      <c r="O515" s="892"/>
      <c r="P515" s="892"/>
      <c r="Q515" s="895"/>
      <c r="R515" s="654"/>
      <c r="S515" s="663"/>
    </row>
    <row r="516" spans="1:19" x14ac:dyDescent="0.25">
      <c r="A516" s="1446"/>
      <c r="B516" s="1447"/>
      <c r="C516" s="1447"/>
      <c r="D516" s="1447"/>
      <c r="E516" s="1447"/>
      <c r="F516" s="1447"/>
      <c r="G516" s="1447"/>
      <c r="H516" s="1447"/>
      <c r="I516" s="832"/>
      <c r="J516" s="832"/>
      <c r="K516" s="885"/>
      <c r="L516" s="892"/>
      <c r="M516" s="892"/>
      <c r="N516" s="895"/>
      <c r="O516" s="892"/>
      <c r="P516" s="892"/>
      <c r="Q516" s="895"/>
      <c r="R516" s="654"/>
      <c r="S516" s="663"/>
    </row>
    <row r="517" spans="1:19" x14ac:dyDescent="0.25">
      <c r="A517" s="1446"/>
      <c r="B517" s="1447"/>
      <c r="C517" s="1447"/>
      <c r="D517" s="1447"/>
      <c r="E517" s="1447"/>
      <c r="F517" s="1447"/>
      <c r="G517" s="1447"/>
      <c r="H517" s="1447"/>
      <c r="I517" s="832"/>
      <c r="J517" s="832"/>
      <c r="K517" s="885"/>
      <c r="L517" s="892"/>
      <c r="M517" s="892"/>
      <c r="N517" s="895"/>
      <c r="O517" s="892"/>
      <c r="P517" s="892"/>
      <c r="Q517" s="895"/>
      <c r="R517" s="654"/>
      <c r="S517" s="663"/>
    </row>
    <row r="518" spans="1:19" x14ac:dyDescent="0.25">
      <c r="A518" s="1446"/>
      <c r="B518" s="1447"/>
      <c r="C518" s="1447"/>
      <c r="D518" s="1447"/>
      <c r="E518" s="1447"/>
      <c r="F518" s="1447"/>
      <c r="G518" s="1447"/>
      <c r="H518" s="1447"/>
      <c r="I518" s="1447"/>
      <c r="J518" s="832"/>
      <c r="K518" s="885"/>
      <c r="L518" s="892"/>
      <c r="M518" s="892"/>
      <c r="N518" s="895"/>
      <c r="O518" s="892"/>
      <c r="P518" s="892"/>
      <c r="Q518" s="895"/>
      <c r="R518" s="654"/>
      <c r="S518" s="663"/>
    </row>
    <row r="519" spans="1:19" x14ac:dyDescent="0.25">
      <c r="A519" s="1446"/>
      <c r="B519" s="1447"/>
      <c r="C519" s="1447"/>
      <c r="D519" s="1447"/>
      <c r="E519" s="1447"/>
      <c r="F519" s="1447"/>
      <c r="G519" s="1447"/>
      <c r="H519" s="1447"/>
      <c r="I519" s="1447"/>
      <c r="J519" s="832"/>
      <c r="K519" s="885"/>
      <c r="L519" s="892"/>
      <c r="M519" s="892"/>
      <c r="N519" s="895"/>
      <c r="O519" s="892"/>
      <c r="P519" s="892"/>
      <c r="Q519" s="895"/>
      <c r="R519" s="654"/>
      <c r="S519" s="663"/>
    </row>
    <row r="520" spans="1:19" x14ac:dyDescent="0.25">
      <c r="A520" s="875"/>
      <c r="B520" s="832"/>
      <c r="C520" s="832"/>
      <c r="D520" s="832"/>
      <c r="E520" s="832"/>
      <c r="F520" s="832"/>
      <c r="G520" s="832"/>
      <c r="H520" s="832"/>
      <c r="I520" s="832"/>
      <c r="J520" s="832"/>
      <c r="K520" s="878"/>
      <c r="L520" s="894"/>
      <c r="M520" s="878"/>
      <c r="N520" s="832"/>
      <c r="O520" s="832"/>
      <c r="P520" s="894"/>
      <c r="Q520" s="832"/>
      <c r="R520" s="654"/>
      <c r="S520" s="663"/>
    </row>
    <row r="521" spans="1:19" x14ac:dyDescent="0.25">
      <c r="A521" s="578"/>
      <c r="B521" s="574"/>
      <c r="C521" s="574"/>
      <c r="D521" s="574"/>
      <c r="E521" s="574"/>
      <c r="F521" s="574"/>
      <c r="G521" s="574"/>
      <c r="H521" s="574"/>
      <c r="I521" s="574"/>
      <c r="J521" s="574"/>
      <c r="K521" s="574"/>
      <c r="L521" s="574"/>
      <c r="M521" s="574"/>
      <c r="N521" s="574"/>
      <c r="O521" s="574"/>
      <c r="P521" s="574"/>
      <c r="Q521" s="574"/>
      <c r="R521" s="574"/>
      <c r="S521" s="577"/>
    </row>
  </sheetData>
  <sheetProtection formatCells="0" formatRows="0" insertRows="0" deleteRows="0" selectLockedCells="1"/>
  <customSheetViews>
    <customSheetView guid="{A6782FE9-B685-414A-AE7C-88DCECE46F98}"/>
    <customSheetView guid="{B3CC6716-B0D5-47EF-8E63-31BFB5BD2D58}">
      <pageMargins left="0.7" right="0.7" top="0.75" bottom="0.75" header="0.3" footer="0.3"/>
    </customSheetView>
  </customSheetViews>
  <mergeCells count="169">
    <mergeCell ref="A518:I518"/>
    <mergeCell ref="A519:I519"/>
    <mergeCell ref="A480:D480"/>
    <mergeCell ref="A481:S495"/>
    <mergeCell ref="A496:D496"/>
    <mergeCell ref="A497:S499"/>
    <mergeCell ref="A509:D509"/>
    <mergeCell ref="A510:S512"/>
    <mergeCell ref="A515:I515"/>
    <mergeCell ref="A516:H516"/>
    <mergeCell ref="A517:H517"/>
    <mergeCell ref="A464:D464"/>
    <mergeCell ref="E464:S465"/>
    <mergeCell ref="A465:D465"/>
    <mergeCell ref="A466:D466"/>
    <mergeCell ref="E466:S466"/>
    <mergeCell ref="A467:D467"/>
    <mergeCell ref="A468:S475"/>
    <mergeCell ref="A476:D476"/>
    <mergeCell ref="A477:S479"/>
    <mergeCell ref="A439:S441"/>
    <mergeCell ref="A451:D451"/>
    <mergeCell ref="A452:S454"/>
    <mergeCell ref="A457:I457"/>
    <mergeCell ref="A458:H458"/>
    <mergeCell ref="A459:H459"/>
    <mergeCell ref="A460:I460"/>
    <mergeCell ref="A461:I461"/>
    <mergeCell ref="A400:I400"/>
    <mergeCell ref="A401:I401"/>
    <mergeCell ref="A408:D408"/>
    <mergeCell ref="E408:S408"/>
    <mergeCell ref="A409:D409"/>
    <mergeCell ref="A410:S417"/>
    <mergeCell ref="A418:D418"/>
    <mergeCell ref="A419:S421"/>
    <mergeCell ref="A422:D422"/>
    <mergeCell ref="A423:S437"/>
    <mergeCell ref="A438:D438"/>
    <mergeCell ref="A394:S396"/>
    <mergeCell ref="A399:I399"/>
    <mergeCell ref="A402:I402"/>
    <mergeCell ref="A403:I403"/>
    <mergeCell ref="A406:D406"/>
    <mergeCell ref="E406:S407"/>
    <mergeCell ref="A407:D407"/>
    <mergeCell ref="A351:D351"/>
    <mergeCell ref="A352:S359"/>
    <mergeCell ref="A360:D360"/>
    <mergeCell ref="A361:S363"/>
    <mergeCell ref="A364:D364"/>
    <mergeCell ref="A365:S379"/>
    <mergeCell ref="A380:D380"/>
    <mergeCell ref="A381:S383"/>
    <mergeCell ref="A393:D393"/>
    <mergeCell ref="A341:I341"/>
    <mergeCell ref="A343:H343"/>
    <mergeCell ref="A344:I344"/>
    <mergeCell ref="A345:I345"/>
    <mergeCell ref="A348:D348"/>
    <mergeCell ref="E348:S349"/>
    <mergeCell ref="A349:D349"/>
    <mergeCell ref="A350:D350"/>
    <mergeCell ref="E350:S350"/>
    <mergeCell ref="A121:S128"/>
    <mergeCell ref="A129:D129"/>
    <mergeCell ref="A3:D3"/>
    <mergeCell ref="E3:S3"/>
    <mergeCell ref="A1:D1"/>
    <mergeCell ref="E1:S2"/>
    <mergeCell ref="A2:D2"/>
    <mergeCell ref="A4:D4"/>
    <mergeCell ref="E61:S61"/>
    <mergeCell ref="A49:S51"/>
    <mergeCell ref="A48:D48"/>
    <mergeCell ref="A5:S12"/>
    <mergeCell ref="A14:S16"/>
    <mergeCell ref="A37:D37"/>
    <mergeCell ref="A18:S36"/>
    <mergeCell ref="A13:D13"/>
    <mergeCell ref="A17:D17"/>
    <mergeCell ref="A61:D61"/>
    <mergeCell ref="A38:S40"/>
    <mergeCell ref="A59:D59"/>
    <mergeCell ref="E59:S60"/>
    <mergeCell ref="A60:D60"/>
    <mergeCell ref="A167:H167"/>
    <mergeCell ref="A168:H168"/>
    <mergeCell ref="A169:I169"/>
    <mergeCell ref="A154:S156"/>
    <mergeCell ref="A133:D133"/>
    <mergeCell ref="A134:S152"/>
    <mergeCell ref="A153:D153"/>
    <mergeCell ref="A76:S94"/>
    <mergeCell ref="A62:D62"/>
    <mergeCell ref="A63:S70"/>
    <mergeCell ref="A71:D71"/>
    <mergeCell ref="A72:S74"/>
    <mergeCell ref="A75:D75"/>
    <mergeCell ref="A130:S132"/>
    <mergeCell ref="A95:D95"/>
    <mergeCell ref="A96:S98"/>
    <mergeCell ref="A106:D106"/>
    <mergeCell ref="A107:S109"/>
    <mergeCell ref="A117:D117"/>
    <mergeCell ref="E117:S118"/>
    <mergeCell ref="A118:D118"/>
    <mergeCell ref="A119:D119"/>
    <mergeCell ref="E119:S119"/>
    <mergeCell ref="A120:D120"/>
    <mergeCell ref="A249:S263"/>
    <mergeCell ref="A264:D264"/>
    <mergeCell ref="A265:S267"/>
    <mergeCell ref="A277:D277"/>
    <mergeCell ref="A278:S280"/>
    <mergeCell ref="A283:I283"/>
    <mergeCell ref="A163:D163"/>
    <mergeCell ref="A191:S205"/>
    <mergeCell ref="A206:D206"/>
    <mergeCell ref="A207:S209"/>
    <mergeCell ref="A219:D219"/>
    <mergeCell ref="A220:S220"/>
    <mergeCell ref="A177:D177"/>
    <mergeCell ref="A178:S185"/>
    <mergeCell ref="A186:D186"/>
    <mergeCell ref="A187:S189"/>
    <mergeCell ref="A190:D190"/>
    <mergeCell ref="A174:D174"/>
    <mergeCell ref="E174:S175"/>
    <mergeCell ref="A175:D175"/>
    <mergeCell ref="A176:D176"/>
    <mergeCell ref="E176:S176"/>
    <mergeCell ref="A166:H166"/>
    <mergeCell ref="A165:H165"/>
    <mergeCell ref="A303:S305"/>
    <mergeCell ref="A306:D306"/>
    <mergeCell ref="A307:S321"/>
    <mergeCell ref="A322:D322"/>
    <mergeCell ref="A323:S325"/>
    <mergeCell ref="A335:D335"/>
    <mergeCell ref="A290:D290"/>
    <mergeCell ref="E290:S291"/>
    <mergeCell ref="A291:D291"/>
    <mergeCell ref="A292:D292"/>
    <mergeCell ref="E292:S292"/>
    <mergeCell ref="A336:S338"/>
    <mergeCell ref="A284:H284"/>
    <mergeCell ref="A285:H285"/>
    <mergeCell ref="A286:I286"/>
    <mergeCell ref="A287:I287"/>
    <mergeCell ref="A223:H223"/>
    <mergeCell ref="A224:H224"/>
    <mergeCell ref="A226:I226"/>
    <mergeCell ref="A222:I222"/>
    <mergeCell ref="A227:I227"/>
    <mergeCell ref="A225:I225"/>
    <mergeCell ref="A235:D235"/>
    <mergeCell ref="A236:S243"/>
    <mergeCell ref="A244:D244"/>
    <mergeCell ref="A245:S247"/>
    <mergeCell ref="A248:D248"/>
    <mergeCell ref="A232:D232"/>
    <mergeCell ref="E232:S233"/>
    <mergeCell ref="A233:D233"/>
    <mergeCell ref="A234:D234"/>
    <mergeCell ref="E234:S234"/>
    <mergeCell ref="A293:D293"/>
    <mergeCell ref="A294:S301"/>
    <mergeCell ref="A302:D30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C988"/>
  <sheetViews>
    <sheetView showGridLines="0" topLeftCell="A671" zoomScaleNormal="100" zoomScalePageLayoutView="130" workbookViewId="0">
      <selection activeCell="Z41" sqref="Z41"/>
    </sheetView>
  </sheetViews>
  <sheetFormatPr baseColWidth="10" defaultColWidth="11.44140625" defaultRowHeight="13.2" x14ac:dyDescent="0.25"/>
  <cols>
    <col min="1" max="2" width="3.77734375" style="567" customWidth="1"/>
    <col min="3" max="10" width="4.77734375" style="567" customWidth="1"/>
    <col min="11" max="11" width="5" style="567" customWidth="1"/>
    <col min="12" max="19" width="4.77734375" style="567" customWidth="1"/>
    <col min="20" max="16384" width="11.44140625" style="656"/>
  </cols>
  <sheetData>
    <row r="1" spans="1:21" ht="14.25" customHeight="1" x14ac:dyDescent="0.25">
      <c r="A1" s="1452" t="s">
        <v>51</v>
      </c>
      <c r="B1" s="1453"/>
      <c r="C1" s="1453"/>
      <c r="D1" s="1454"/>
      <c r="E1" s="1455" t="s">
        <v>935</v>
      </c>
      <c r="F1" s="1456"/>
      <c r="G1" s="1456"/>
      <c r="H1" s="1456"/>
      <c r="I1" s="1456"/>
      <c r="J1" s="1456"/>
      <c r="K1" s="1456"/>
      <c r="L1" s="1456"/>
      <c r="M1" s="1456"/>
      <c r="N1" s="1456"/>
      <c r="O1" s="1456"/>
      <c r="P1" s="1456"/>
      <c r="Q1" s="1456"/>
      <c r="R1" s="1456"/>
      <c r="S1" s="1457"/>
    </row>
    <row r="2" spans="1:21" ht="14.25" customHeight="1" x14ac:dyDescent="0.25">
      <c r="A2" s="1461" t="s">
        <v>1086</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t="s">
        <v>958</v>
      </c>
      <c r="F3" s="1468"/>
      <c r="G3" s="1468"/>
      <c r="H3" s="1468"/>
      <c r="I3" s="1468"/>
      <c r="J3" s="1468"/>
      <c r="K3" s="1468"/>
      <c r="L3" s="1468"/>
      <c r="M3" s="1468"/>
      <c r="N3" s="1468"/>
      <c r="O3" s="1468"/>
      <c r="P3" s="1468"/>
      <c r="Q3" s="1468"/>
      <c r="R3" s="1468"/>
      <c r="S3" s="1469"/>
    </row>
    <row r="4" spans="1:21" x14ac:dyDescent="0.25">
      <c r="A4" s="1437" t="s">
        <v>53</v>
      </c>
      <c r="B4" s="1438"/>
      <c r="C4" s="1438"/>
      <c r="D4" s="1438"/>
      <c r="E4" s="890"/>
      <c r="F4" s="660"/>
      <c r="G4" s="660"/>
      <c r="H4" s="660"/>
      <c r="I4" s="660"/>
      <c r="J4" s="660"/>
      <c r="K4" s="660"/>
      <c r="L4" s="660"/>
      <c r="M4" s="660"/>
      <c r="N4" s="660"/>
      <c r="O4" s="660"/>
      <c r="P4" s="660"/>
      <c r="Q4" s="660"/>
      <c r="R4" s="660"/>
      <c r="S4" s="661"/>
    </row>
    <row r="5" spans="1:21" x14ac:dyDescent="0.25">
      <c r="A5" s="1470" t="s">
        <v>1087</v>
      </c>
      <c r="B5" s="1471"/>
      <c r="C5" s="1471"/>
      <c r="D5" s="1471"/>
      <c r="E5" s="1471"/>
      <c r="F5" s="1471"/>
      <c r="G5" s="1471"/>
      <c r="H5" s="1471"/>
      <c r="I5" s="1471"/>
      <c r="J5" s="1471"/>
      <c r="K5" s="1471"/>
      <c r="L5" s="1471"/>
      <c r="M5" s="1471"/>
      <c r="N5" s="1471"/>
      <c r="O5" s="1471"/>
      <c r="P5" s="1471"/>
      <c r="Q5" s="1471"/>
      <c r="R5" s="1471"/>
      <c r="S5" s="1472"/>
    </row>
    <row r="6" spans="1:21" x14ac:dyDescent="0.25">
      <c r="A6" s="1473"/>
      <c r="B6" s="1471"/>
      <c r="C6" s="1471"/>
      <c r="D6" s="1471"/>
      <c r="E6" s="1471"/>
      <c r="F6" s="1471"/>
      <c r="G6" s="1471"/>
      <c r="H6" s="1471"/>
      <c r="I6" s="1471"/>
      <c r="J6" s="1471"/>
      <c r="K6" s="1471"/>
      <c r="L6" s="1471"/>
      <c r="M6" s="1471"/>
      <c r="N6" s="1471"/>
      <c r="O6" s="1471"/>
      <c r="P6" s="1471"/>
      <c r="Q6" s="1471"/>
      <c r="R6" s="1471"/>
      <c r="S6" s="1472"/>
    </row>
    <row r="7" spans="1:21" x14ac:dyDescent="0.25">
      <c r="A7" s="1473"/>
      <c r="B7" s="1471"/>
      <c r="C7" s="1471"/>
      <c r="D7" s="1471"/>
      <c r="E7" s="1471"/>
      <c r="F7" s="1471"/>
      <c r="G7" s="1471"/>
      <c r="H7" s="1471"/>
      <c r="I7" s="1471"/>
      <c r="J7" s="1471"/>
      <c r="K7" s="1471"/>
      <c r="L7" s="1471"/>
      <c r="M7" s="1471"/>
      <c r="N7" s="1471"/>
      <c r="O7" s="1471"/>
      <c r="P7" s="1471"/>
      <c r="Q7" s="1471"/>
      <c r="R7" s="1471"/>
      <c r="S7" s="1472"/>
      <c r="U7" s="671"/>
    </row>
    <row r="8" spans="1:21" x14ac:dyDescent="0.25">
      <c r="A8" s="1473"/>
      <c r="B8" s="1471"/>
      <c r="C8" s="1471"/>
      <c r="D8" s="1471"/>
      <c r="E8" s="1471"/>
      <c r="F8" s="1471"/>
      <c r="G8" s="1471"/>
      <c r="H8" s="1471"/>
      <c r="I8" s="1471"/>
      <c r="J8" s="1471"/>
      <c r="K8" s="1471"/>
      <c r="L8" s="1471"/>
      <c r="M8" s="1471"/>
      <c r="N8" s="1471"/>
      <c r="O8" s="1471"/>
      <c r="P8" s="1471"/>
      <c r="Q8" s="1471"/>
      <c r="R8" s="1471"/>
      <c r="S8" s="1472"/>
      <c r="U8" s="671"/>
    </row>
    <row r="9" spans="1:21" x14ac:dyDescent="0.25">
      <c r="A9" s="1473"/>
      <c r="B9" s="1471"/>
      <c r="C9" s="1471"/>
      <c r="D9" s="1471"/>
      <c r="E9" s="1471"/>
      <c r="F9" s="1471"/>
      <c r="G9" s="1471"/>
      <c r="H9" s="1471"/>
      <c r="I9" s="1471"/>
      <c r="J9" s="1471"/>
      <c r="K9" s="1471"/>
      <c r="L9" s="1471"/>
      <c r="M9" s="1471"/>
      <c r="N9" s="1471"/>
      <c r="O9" s="1471"/>
      <c r="P9" s="1471"/>
      <c r="Q9" s="1471"/>
      <c r="R9" s="1471"/>
      <c r="S9" s="1472"/>
    </row>
    <row r="10" spans="1:21" x14ac:dyDescent="0.25">
      <c r="A10" s="1473"/>
      <c r="B10" s="1471"/>
      <c r="C10" s="1471"/>
      <c r="D10" s="1471"/>
      <c r="E10" s="1471"/>
      <c r="F10" s="1471"/>
      <c r="G10" s="1471"/>
      <c r="H10" s="1471"/>
      <c r="I10" s="1471"/>
      <c r="J10" s="1471"/>
      <c r="K10" s="1471"/>
      <c r="L10" s="1471"/>
      <c r="M10" s="1471"/>
      <c r="N10" s="1471"/>
      <c r="O10" s="1471"/>
      <c r="P10" s="1471"/>
      <c r="Q10" s="1471"/>
      <c r="R10" s="1471"/>
      <c r="S10" s="1472"/>
    </row>
    <row r="11" spans="1:21" x14ac:dyDescent="0.25">
      <c r="A11" s="1473"/>
      <c r="B11" s="1471"/>
      <c r="C11" s="1471"/>
      <c r="D11" s="1471"/>
      <c r="E11" s="1471"/>
      <c r="F11" s="1471"/>
      <c r="G11" s="1471"/>
      <c r="H11" s="1471"/>
      <c r="I11" s="1471"/>
      <c r="J11" s="1471"/>
      <c r="K11" s="1471"/>
      <c r="L11" s="1471"/>
      <c r="M11" s="1471"/>
      <c r="N11" s="1471"/>
      <c r="O11" s="1471"/>
      <c r="P11" s="1471"/>
      <c r="Q11" s="1471"/>
      <c r="R11" s="1471"/>
      <c r="S11" s="1472"/>
    </row>
    <row r="12" spans="1:21" x14ac:dyDescent="0.25">
      <c r="A12" s="1474"/>
      <c r="B12" s="1475"/>
      <c r="C12" s="1475"/>
      <c r="D12" s="1475"/>
      <c r="E12" s="1475"/>
      <c r="F12" s="1475"/>
      <c r="G12" s="1475"/>
      <c r="H12" s="1475"/>
      <c r="I12" s="1475"/>
      <c r="J12" s="1475"/>
      <c r="K12" s="1475"/>
      <c r="L12" s="1475"/>
      <c r="M12" s="1475"/>
      <c r="N12" s="1475"/>
      <c r="O12" s="1475"/>
      <c r="P12" s="1475"/>
      <c r="Q12" s="1475"/>
      <c r="R12" s="1475"/>
      <c r="S12" s="1476"/>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77"/>
      <c r="B14" s="1478"/>
      <c r="C14" s="1478"/>
      <c r="D14" s="1478"/>
      <c r="E14" s="1478"/>
      <c r="F14" s="1478"/>
      <c r="G14" s="1478"/>
      <c r="H14" s="1478"/>
      <c r="I14" s="1478"/>
      <c r="J14" s="1478"/>
      <c r="K14" s="1478"/>
      <c r="L14" s="1478"/>
      <c r="M14" s="1478"/>
      <c r="N14" s="1478"/>
      <c r="O14" s="1478"/>
      <c r="P14" s="1478"/>
      <c r="Q14" s="1478"/>
      <c r="R14" s="1478"/>
      <c r="S14" s="1479"/>
    </row>
    <row r="15" spans="1:21" x14ac:dyDescent="0.25">
      <c r="A15" s="1477"/>
      <c r="B15" s="1478"/>
      <c r="C15" s="1478"/>
      <c r="D15" s="1478"/>
      <c r="E15" s="1478"/>
      <c r="F15" s="1478"/>
      <c r="G15" s="1478"/>
      <c r="H15" s="1478"/>
      <c r="I15" s="1478"/>
      <c r="J15" s="1478"/>
      <c r="K15" s="1478"/>
      <c r="L15" s="1478"/>
      <c r="M15" s="1478"/>
      <c r="N15" s="1478"/>
      <c r="O15" s="1478"/>
      <c r="P15" s="1478"/>
      <c r="Q15" s="1478"/>
      <c r="R15" s="1478"/>
      <c r="S15" s="1479"/>
    </row>
    <row r="16" spans="1:21" x14ac:dyDescent="0.25">
      <c r="A16" s="1480"/>
      <c r="B16" s="1481"/>
      <c r="C16" s="1481"/>
      <c r="D16" s="1481"/>
      <c r="E16" s="1481"/>
      <c r="F16" s="1481"/>
      <c r="G16" s="1481"/>
      <c r="H16" s="1481"/>
      <c r="I16" s="1481"/>
      <c r="J16" s="1481"/>
      <c r="K16" s="1481"/>
      <c r="L16" s="1481"/>
      <c r="M16" s="1481"/>
      <c r="N16" s="1481"/>
      <c r="O16" s="1481"/>
      <c r="P16" s="1481"/>
      <c r="Q16" s="1481"/>
      <c r="R16" s="1481"/>
      <c r="S16" s="1482"/>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77" t="s">
        <v>1088</v>
      </c>
      <c r="B18" s="1478"/>
      <c r="C18" s="1478"/>
      <c r="D18" s="1478"/>
      <c r="E18" s="1478"/>
      <c r="F18" s="1478"/>
      <c r="G18" s="1478"/>
      <c r="H18" s="1478"/>
      <c r="I18" s="1478"/>
      <c r="J18" s="1478"/>
      <c r="K18" s="1478"/>
      <c r="L18" s="1478"/>
      <c r="M18" s="1478"/>
      <c r="N18" s="1478"/>
      <c r="O18" s="1478"/>
      <c r="P18" s="1478"/>
      <c r="Q18" s="1478"/>
      <c r="R18" s="1478"/>
      <c r="S18" s="1479"/>
    </row>
    <row r="19" spans="1:19" x14ac:dyDescent="0.25">
      <c r="A19" s="1477"/>
      <c r="B19" s="1478"/>
      <c r="C19" s="1478"/>
      <c r="D19" s="1478"/>
      <c r="E19" s="1478"/>
      <c r="F19" s="1478"/>
      <c r="G19" s="1478"/>
      <c r="H19" s="1478"/>
      <c r="I19" s="1478"/>
      <c r="J19" s="1478"/>
      <c r="K19" s="1478"/>
      <c r="L19" s="1478"/>
      <c r="M19" s="1478"/>
      <c r="N19" s="1478"/>
      <c r="O19" s="1478"/>
      <c r="P19" s="1478"/>
      <c r="Q19" s="1478"/>
      <c r="R19" s="1478"/>
      <c r="S19" s="1479"/>
    </row>
    <row r="20" spans="1:19" x14ac:dyDescent="0.25">
      <c r="A20" s="1477"/>
      <c r="B20" s="1478"/>
      <c r="C20" s="1478"/>
      <c r="D20" s="1478"/>
      <c r="E20" s="1478"/>
      <c r="F20" s="1478"/>
      <c r="G20" s="1478"/>
      <c r="H20" s="1478"/>
      <c r="I20" s="1478"/>
      <c r="J20" s="1478"/>
      <c r="K20" s="1478"/>
      <c r="L20" s="1478"/>
      <c r="M20" s="1478"/>
      <c r="N20" s="1478"/>
      <c r="O20" s="1478"/>
      <c r="P20" s="1478"/>
      <c r="Q20" s="1478"/>
      <c r="R20" s="1478"/>
      <c r="S20" s="1479"/>
    </row>
    <row r="21" spans="1:19" x14ac:dyDescent="0.25">
      <c r="A21" s="1477"/>
      <c r="B21" s="1478"/>
      <c r="C21" s="1478"/>
      <c r="D21" s="1478"/>
      <c r="E21" s="1478"/>
      <c r="F21" s="1478"/>
      <c r="G21" s="1478"/>
      <c r="H21" s="1478"/>
      <c r="I21" s="1478"/>
      <c r="J21" s="1478"/>
      <c r="K21" s="1478"/>
      <c r="L21" s="1478"/>
      <c r="M21" s="1478"/>
      <c r="N21" s="1478"/>
      <c r="O21" s="1478"/>
      <c r="P21" s="1478"/>
      <c r="Q21" s="1478"/>
      <c r="R21" s="1478"/>
      <c r="S21" s="1479"/>
    </row>
    <row r="22" spans="1:19" x14ac:dyDescent="0.25">
      <c r="A22" s="1477"/>
      <c r="B22" s="1478"/>
      <c r="C22" s="1478"/>
      <c r="D22" s="1478"/>
      <c r="E22" s="1478"/>
      <c r="F22" s="1478"/>
      <c r="G22" s="1478"/>
      <c r="H22" s="1478"/>
      <c r="I22" s="1478"/>
      <c r="J22" s="1478"/>
      <c r="K22" s="1478"/>
      <c r="L22" s="1478"/>
      <c r="M22" s="1478"/>
      <c r="N22" s="1478"/>
      <c r="O22" s="1478"/>
      <c r="P22" s="1478"/>
      <c r="Q22" s="1478"/>
      <c r="R22" s="1478"/>
      <c r="S22" s="1479"/>
    </row>
    <row r="23" spans="1:19" x14ac:dyDescent="0.25">
      <c r="A23" s="1477"/>
      <c r="B23" s="1478"/>
      <c r="C23" s="1478"/>
      <c r="D23" s="1478"/>
      <c r="E23" s="1478"/>
      <c r="F23" s="1478"/>
      <c r="G23" s="1478"/>
      <c r="H23" s="1478"/>
      <c r="I23" s="1478"/>
      <c r="J23" s="1478"/>
      <c r="K23" s="1478"/>
      <c r="L23" s="1478"/>
      <c r="M23" s="1478"/>
      <c r="N23" s="1478"/>
      <c r="O23" s="1478"/>
      <c r="P23" s="1478"/>
      <c r="Q23" s="1478"/>
      <c r="R23" s="1478"/>
      <c r="S23" s="1479"/>
    </row>
    <row r="24" spans="1:19" x14ac:dyDescent="0.25">
      <c r="A24" s="1477"/>
      <c r="B24" s="1478"/>
      <c r="C24" s="1478"/>
      <c r="D24" s="1478"/>
      <c r="E24" s="1478"/>
      <c r="F24" s="1478"/>
      <c r="G24" s="1478"/>
      <c r="H24" s="1478"/>
      <c r="I24" s="1478"/>
      <c r="J24" s="1478"/>
      <c r="K24" s="1478"/>
      <c r="L24" s="1478"/>
      <c r="M24" s="1478"/>
      <c r="N24" s="1478"/>
      <c r="O24" s="1478"/>
      <c r="P24" s="1478"/>
      <c r="Q24" s="1478"/>
      <c r="R24" s="1478"/>
      <c r="S24" s="1479"/>
    </row>
    <row r="25" spans="1:19" x14ac:dyDescent="0.25">
      <c r="A25" s="1477"/>
      <c r="B25" s="1478"/>
      <c r="C25" s="1478"/>
      <c r="D25" s="1478"/>
      <c r="E25" s="1478"/>
      <c r="F25" s="1478"/>
      <c r="G25" s="1478"/>
      <c r="H25" s="1478"/>
      <c r="I25" s="1478"/>
      <c r="J25" s="1478"/>
      <c r="K25" s="1478"/>
      <c r="L25" s="1478"/>
      <c r="M25" s="1478"/>
      <c r="N25" s="1478"/>
      <c r="O25" s="1478"/>
      <c r="P25" s="1478"/>
      <c r="Q25" s="1478"/>
      <c r="R25" s="1478"/>
      <c r="S25" s="1479"/>
    </row>
    <row r="26" spans="1:19" x14ac:dyDescent="0.25">
      <c r="A26" s="1477"/>
      <c r="B26" s="1478"/>
      <c r="C26" s="1478"/>
      <c r="D26" s="1478"/>
      <c r="E26" s="1478"/>
      <c r="F26" s="1478"/>
      <c r="G26" s="1478"/>
      <c r="H26" s="1478"/>
      <c r="I26" s="1478"/>
      <c r="J26" s="1478"/>
      <c r="K26" s="1478"/>
      <c r="L26" s="1478"/>
      <c r="M26" s="1478"/>
      <c r="N26" s="1478"/>
      <c r="O26" s="1478"/>
      <c r="P26" s="1478"/>
      <c r="Q26" s="1478"/>
      <c r="R26" s="1478"/>
      <c r="S26" s="1479"/>
    </row>
    <row r="27" spans="1:19" x14ac:dyDescent="0.25">
      <c r="A27" s="1477"/>
      <c r="B27" s="1478"/>
      <c r="C27" s="1478"/>
      <c r="D27" s="1478"/>
      <c r="E27" s="1478"/>
      <c r="F27" s="1478"/>
      <c r="G27" s="1478"/>
      <c r="H27" s="1478"/>
      <c r="I27" s="1478"/>
      <c r="J27" s="1478"/>
      <c r="K27" s="1478"/>
      <c r="L27" s="1478"/>
      <c r="M27" s="1478"/>
      <c r="N27" s="1478"/>
      <c r="O27" s="1478"/>
      <c r="P27" s="1478"/>
      <c r="Q27" s="1478"/>
      <c r="R27" s="1478"/>
      <c r="S27" s="1479"/>
    </row>
    <row r="28" spans="1:19" x14ac:dyDescent="0.25">
      <c r="A28" s="1477"/>
      <c r="B28" s="1478"/>
      <c r="C28" s="1478"/>
      <c r="D28" s="1478"/>
      <c r="E28" s="1478"/>
      <c r="F28" s="1478"/>
      <c r="G28" s="1478"/>
      <c r="H28" s="1478"/>
      <c r="I28" s="1478"/>
      <c r="J28" s="1478"/>
      <c r="K28" s="1478"/>
      <c r="L28" s="1478"/>
      <c r="M28" s="1478"/>
      <c r="N28" s="1478"/>
      <c r="O28" s="1478"/>
      <c r="P28" s="1478"/>
      <c r="Q28" s="1478"/>
      <c r="R28" s="1478"/>
      <c r="S28" s="1479"/>
    </row>
    <row r="29" spans="1:19" x14ac:dyDescent="0.25">
      <c r="A29" s="1477"/>
      <c r="B29" s="1478"/>
      <c r="C29" s="1478"/>
      <c r="D29" s="1478"/>
      <c r="E29" s="1478"/>
      <c r="F29" s="1478"/>
      <c r="G29" s="1478"/>
      <c r="H29" s="1478"/>
      <c r="I29" s="1478"/>
      <c r="J29" s="1478"/>
      <c r="K29" s="1478"/>
      <c r="L29" s="1478"/>
      <c r="M29" s="1478"/>
      <c r="N29" s="1478"/>
      <c r="O29" s="1478"/>
      <c r="P29" s="1478"/>
      <c r="Q29" s="1478"/>
      <c r="R29" s="1478"/>
      <c r="S29" s="1479"/>
    </row>
    <row r="30" spans="1:19" x14ac:dyDescent="0.25">
      <c r="A30" s="1477"/>
      <c r="B30" s="1478"/>
      <c r="C30" s="1478"/>
      <c r="D30" s="1478"/>
      <c r="E30" s="1478"/>
      <c r="F30" s="1478"/>
      <c r="G30" s="1478"/>
      <c r="H30" s="1478"/>
      <c r="I30" s="1478"/>
      <c r="J30" s="1478"/>
      <c r="K30" s="1478"/>
      <c r="L30" s="1478"/>
      <c r="M30" s="1478"/>
      <c r="N30" s="1478"/>
      <c r="O30" s="1478"/>
      <c r="P30" s="1478"/>
      <c r="Q30" s="1478"/>
      <c r="R30" s="1478"/>
      <c r="S30" s="1479"/>
    </row>
    <row r="31" spans="1:19" x14ac:dyDescent="0.25">
      <c r="A31" s="1477"/>
      <c r="B31" s="1478"/>
      <c r="C31" s="1478"/>
      <c r="D31" s="1478"/>
      <c r="E31" s="1478"/>
      <c r="F31" s="1478"/>
      <c r="G31" s="1478"/>
      <c r="H31" s="1478"/>
      <c r="I31" s="1478"/>
      <c r="J31" s="1478"/>
      <c r="K31" s="1478"/>
      <c r="L31" s="1478"/>
      <c r="M31" s="1478"/>
      <c r="N31" s="1478"/>
      <c r="O31" s="1478"/>
      <c r="P31" s="1478"/>
      <c r="Q31" s="1478"/>
      <c r="R31" s="1478"/>
      <c r="S31" s="1479"/>
    </row>
    <row r="32" spans="1:19" x14ac:dyDescent="0.25">
      <c r="A32" s="1477"/>
      <c r="B32" s="1478"/>
      <c r="C32" s="1478"/>
      <c r="D32" s="1478"/>
      <c r="E32" s="1478"/>
      <c r="F32" s="1478"/>
      <c r="G32" s="1478"/>
      <c r="H32" s="1478"/>
      <c r="I32" s="1478"/>
      <c r="J32" s="1478"/>
      <c r="K32" s="1478"/>
      <c r="L32" s="1478"/>
      <c r="M32" s="1478"/>
      <c r="N32" s="1478"/>
      <c r="O32" s="1478"/>
      <c r="P32" s="1478"/>
      <c r="Q32" s="1478"/>
      <c r="R32" s="1478"/>
      <c r="S32" s="1479"/>
    </row>
    <row r="33" spans="1:19" x14ac:dyDescent="0.25">
      <c r="A33" s="1480"/>
      <c r="B33" s="1481"/>
      <c r="C33" s="1481"/>
      <c r="D33" s="1481"/>
      <c r="E33" s="1481"/>
      <c r="F33" s="1481"/>
      <c r="G33" s="1481"/>
      <c r="H33" s="1481"/>
      <c r="I33" s="1481"/>
      <c r="J33" s="1481"/>
      <c r="K33" s="1481"/>
      <c r="L33" s="1481"/>
      <c r="M33" s="1481"/>
      <c r="N33" s="1481"/>
      <c r="O33" s="1481"/>
      <c r="P33" s="1481"/>
      <c r="Q33" s="1481"/>
      <c r="R33" s="1481"/>
      <c r="S33" s="1482"/>
    </row>
    <row r="34" spans="1:19" x14ac:dyDescent="0.25">
      <c r="A34" s="1437" t="s">
        <v>60</v>
      </c>
      <c r="B34" s="1438"/>
      <c r="C34" s="1438"/>
      <c r="D34" s="1438"/>
      <c r="E34" s="665"/>
      <c r="F34" s="665"/>
      <c r="G34" s="665"/>
      <c r="H34" s="665"/>
      <c r="I34" s="665"/>
      <c r="J34" s="665"/>
      <c r="K34" s="666"/>
      <c r="L34" s="665"/>
      <c r="M34" s="665"/>
      <c r="N34" s="665"/>
      <c r="O34" s="665"/>
      <c r="P34" s="665"/>
      <c r="Q34" s="665"/>
      <c r="R34" s="665"/>
      <c r="S34" s="669"/>
    </row>
    <row r="35" spans="1:19" ht="12.75" customHeight="1" x14ac:dyDescent="0.25">
      <c r="A35" s="1477" t="s">
        <v>1091</v>
      </c>
      <c r="B35" s="1478"/>
      <c r="C35" s="1478"/>
      <c r="D35" s="1478"/>
      <c r="E35" s="1478"/>
      <c r="F35" s="1478"/>
      <c r="G35" s="1478"/>
      <c r="H35" s="1478"/>
      <c r="I35" s="1478"/>
      <c r="J35" s="1478"/>
      <c r="K35" s="1478"/>
      <c r="L35" s="1478"/>
      <c r="M35" s="1478"/>
      <c r="N35" s="1478"/>
      <c r="O35" s="1478"/>
      <c r="P35" s="1478"/>
      <c r="Q35" s="1478"/>
      <c r="R35" s="1478"/>
      <c r="S35" s="1479"/>
    </row>
    <row r="36" spans="1:19" x14ac:dyDescent="0.25">
      <c r="A36" s="1477"/>
      <c r="B36" s="1478"/>
      <c r="C36" s="1478"/>
      <c r="D36" s="1478"/>
      <c r="E36" s="1478"/>
      <c r="F36" s="1478"/>
      <c r="G36" s="1478"/>
      <c r="H36" s="1478"/>
      <c r="I36" s="1478"/>
      <c r="J36" s="1478"/>
      <c r="K36" s="1478"/>
      <c r="L36" s="1478"/>
      <c r="M36" s="1478"/>
      <c r="N36" s="1478"/>
      <c r="O36" s="1478"/>
      <c r="P36" s="1478"/>
      <c r="Q36" s="1478"/>
      <c r="R36" s="1478"/>
      <c r="S36" s="1479"/>
    </row>
    <row r="37" spans="1:19" x14ac:dyDescent="0.25">
      <c r="A37" s="1477"/>
      <c r="B37" s="1478"/>
      <c r="C37" s="1478"/>
      <c r="D37" s="1478"/>
      <c r="E37" s="1478"/>
      <c r="F37" s="1478"/>
      <c r="G37" s="1478"/>
      <c r="H37" s="1478"/>
      <c r="I37" s="1478"/>
      <c r="J37" s="1478"/>
      <c r="K37" s="1478"/>
      <c r="L37" s="1478"/>
      <c r="M37" s="1478"/>
      <c r="N37" s="1478"/>
      <c r="O37" s="1478"/>
      <c r="P37" s="1478"/>
      <c r="Q37" s="1478"/>
      <c r="R37" s="1478"/>
      <c r="S37" s="1479"/>
    </row>
    <row r="38" spans="1:19" x14ac:dyDescent="0.25">
      <c r="A38" s="875"/>
      <c r="B38" s="832"/>
      <c r="C38" s="654"/>
      <c r="D38" s="654"/>
      <c r="E38" s="654"/>
      <c r="F38" s="654"/>
      <c r="G38" s="654"/>
      <c r="H38" s="654"/>
      <c r="I38" s="654"/>
      <c r="K38" s="885"/>
      <c r="L38" s="884"/>
      <c r="M38" s="654"/>
      <c r="N38" s="895"/>
      <c r="O38" s="654"/>
      <c r="P38" s="654"/>
      <c r="Q38" s="654"/>
      <c r="R38" s="654"/>
      <c r="S38" s="663"/>
    </row>
    <row r="39" spans="1:19" x14ac:dyDescent="0.25">
      <c r="A39" s="875"/>
      <c r="B39" s="832"/>
      <c r="C39" s="654"/>
      <c r="D39" s="654"/>
      <c r="E39" s="654"/>
      <c r="F39" s="654"/>
      <c r="G39" s="654"/>
      <c r="H39" s="654"/>
      <c r="I39" s="889"/>
      <c r="K39" s="654"/>
      <c r="M39" s="654"/>
      <c r="N39" s="654"/>
      <c r="O39" s="654"/>
      <c r="P39" s="654"/>
      <c r="Q39" s="654"/>
      <c r="R39" s="654"/>
      <c r="S39" s="663"/>
    </row>
    <row r="40" spans="1:19" x14ac:dyDescent="0.25">
      <c r="A40" s="875"/>
      <c r="B40" s="832"/>
      <c r="C40" s="654"/>
      <c r="D40" s="654"/>
      <c r="E40" s="654"/>
      <c r="F40" s="654"/>
      <c r="G40" s="876" t="s">
        <v>1089</v>
      </c>
      <c r="H40" s="654"/>
      <c r="I40" s="654"/>
      <c r="K40" s="654"/>
      <c r="L40" s="876" t="s">
        <v>61</v>
      </c>
      <c r="M40" s="654"/>
      <c r="N40" s="654"/>
      <c r="O40" s="654"/>
      <c r="P40" s="654"/>
      <c r="Q40" s="654"/>
      <c r="R40" s="654"/>
      <c r="S40" s="663"/>
    </row>
    <row r="41" spans="1:19" x14ac:dyDescent="0.25">
      <c r="A41" s="875"/>
      <c r="B41" s="832"/>
      <c r="C41" s="654"/>
      <c r="D41" s="654"/>
      <c r="E41" s="654"/>
      <c r="F41" s="899"/>
      <c r="G41" s="865"/>
      <c r="H41" s="898"/>
      <c r="I41" s="877" t="s">
        <v>1090</v>
      </c>
      <c r="J41" s="832"/>
      <c r="K41" s="832"/>
      <c r="L41" s="883"/>
      <c r="M41" s="864"/>
      <c r="N41" s="884" t="s">
        <v>62</v>
      </c>
      <c r="O41" s="654"/>
      <c r="P41" s="654"/>
      <c r="Q41" s="654"/>
      <c r="R41" s="654"/>
      <c r="S41" s="663"/>
    </row>
    <row r="42" spans="1:19" x14ac:dyDescent="0.25">
      <c r="A42" s="875"/>
      <c r="B42" s="832"/>
      <c r="C42" s="654"/>
      <c r="D42" s="654"/>
      <c r="E42" s="654"/>
      <c r="O42" s="654"/>
      <c r="P42" s="654"/>
      <c r="Q42" s="654"/>
      <c r="R42" s="654"/>
      <c r="S42" s="663"/>
    </row>
    <row r="43" spans="1:19" x14ac:dyDescent="0.25">
      <c r="A43" s="875"/>
      <c r="B43" s="654"/>
      <c r="C43" s="654"/>
      <c r="D43" s="654"/>
      <c r="E43" s="654"/>
      <c r="F43" s="920"/>
      <c r="G43" s="654"/>
      <c r="H43" s="830"/>
      <c r="I43" s="830"/>
      <c r="J43" s="832"/>
      <c r="K43" s="832"/>
      <c r="L43" s="832"/>
      <c r="M43" s="654"/>
      <c r="N43" s="884"/>
      <c r="O43" s="654"/>
      <c r="P43" s="654"/>
      <c r="Q43" s="654"/>
      <c r="R43" s="654"/>
      <c r="S43" s="663"/>
    </row>
    <row r="44" spans="1:19" x14ac:dyDescent="0.25">
      <c r="A44" s="1437" t="s">
        <v>352</v>
      </c>
      <c r="B44" s="1438"/>
      <c r="C44" s="1438"/>
      <c r="D44" s="1438"/>
      <c r="E44" s="665"/>
      <c r="F44" s="665"/>
      <c r="G44" s="665"/>
      <c r="H44" s="665"/>
      <c r="I44" s="665"/>
      <c r="J44" s="665"/>
      <c r="K44" s="666"/>
      <c r="L44" s="665"/>
      <c r="M44" s="665"/>
      <c r="N44" s="665"/>
      <c r="O44" s="665"/>
      <c r="P44" s="665"/>
      <c r="Q44" s="665"/>
      <c r="R44" s="665"/>
      <c r="S44" s="669"/>
    </row>
    <row r="45" spans="1:19" x14ac:dyDescent="0.25">
      <c r="A45" s="1446"/>
      <c r="B45" s="1447"/>
      <c r="C45" s="1447"/>
      <c r="D45" s="1447"/>
      <c r="E45" s="1447"/>
      <c r="F45" s="1447"/>
      <c r="G45" s="1447"/>
      <c r="H45" s="1447"/>
      <c r="I45" s="1447"/>
      <c r="J45" s="1447"/>
      <c r="K45" s="1447"/>
      <c r="L45" s="1447"/>
      <c r="M45" s="1447"/>
      <c r="N45" s="1447"/>
      <c r="O45" s="1447"/>
      <c r="P45" s="1447"/>
      <c r="Q45" s="1447"/>
      <c r="R45" s="1447"/>
      <c r="S45" s="1448"/>
    </row>
    <row r="46" spans="1:19" x14ac:dyDescent="0.25">
      <c r="A46" s="664"/>
      <c r="B46" s="654"/>
      <c r="C46" s="654"/>
      <c r="D46" s="924"/>
      <c r="E46" s="925" t="s">
        <v>1092</v>
      </c>
      <c r="F46" s="926"/>
      <c r="G46" s="927"/>
      <c r="H46" s="927"/>
      <c r="I46" s="930" t="s">
        <v>347</v>
      </c>
      <c r="J46" s="927"/>
      <c r="K46" s="887"/>
      <c r="L46" s="656"/>
      <c r="M46" s="656"/>
      <c r="N46" s="656"/>
      <c r="O46" s="656"/>
      <c r="P46" s="656"/>
      <c r="Q46" s="656"/>
      <c r="R46" s="654"/>
      <c r="S46" s="663"/>
    </row>
    <row r="47" spans="1:19" ht="15.6" x14ac:dyDescent="0.25">
      <c r="A47" s="664"/>
      <c r="B47" s="654"/>
      <c r="C47" s="654"/>
      <c r="D47" s="936"/>
      <c r="E47" s="934" t="s">
        <v>1051</v>
      </c>
      <c r="F47" s="931" t="s">
        <v>1049</v>
      </c>
      <c r="G47" s="929"/>
      <c r="H47" s="927"/>
      <c r="I47" s="1532" t="s">
        <v>1093</v>
      </c>
      <c r="J47" s="1532"/>
      <c r="K47" s="835" t="s">
        <v>1094</v>
      </c>
      <c r="L47" s="656"/>
      <c r="M47" s="656"/>
      <c r="N47" s="656"/>
      <c r="O47" s="656"/>
      <c r="P47" s="656"/>
      <c r="Q47" s="656"/>
      <c r="R47" s="654"/>
      <c r="S47" s="663"/>
    </row>
    <row r="48" spans="1:19" ht="15.6" x14ac:dyDescent="0.25">
      <c r="A48" s="664"/>
      <c r="B48" s="654"/>
      <c r="C48" s="654"/>
      <c r="D48" s="934" t="s">
        <v>1052</v>
      </c>
      <c r="E48" s="935">
        <v>1000</v>
      </c>
      <c r="F48" s="928" t="s">
        <v>1049</v>
      </c>
      <c r="G48" s="929"/>
      <c r="H48" s="927"/>
      <c r="I48" s="1532" t="s">
        <v>1095</v>
      </c>
      <c r="J48" s="1532"/>
      <c r="K48" s="835" t="s">
        <v>1094</v>
      </c>
      <c r="L48" s="656"/>
      <c r="M48" s="656"/>
      <c r="N48" s="656"/>
      <c r="O48" s="656"/>
      <c r="P48" s="656"/>
      <c r="Q48" s="656"/>
      <c r="R48" s="654"/>
      <c r="S48" s="663"/>
    </row>
    <row r="49" spans="1:21" ht="15.6" x14ac:dyDescent="0.25">
      <c r="A49" s="664"/>
      <c r="B49" s="654"/>
      <c r="C49" s="654"/>
      <c r="D49" s="934" t="s">
        <v>1096</v>
      </c>
      <c r="E49" s="934">
        <v>2500</v>
      </c>
      <c r="F49" s="928" t="s">
        <v>1049</v>
      </c>
      <c r="G49" s="929"/>
      <c r="H49" s="929"/>
      <c r="I49" s="1532">
        <v>33000</v>
      </c>
      <c r="J49" s="1532"/>
      <c r="K49" s="835" t="s">
        <v>1094</v>
      </c>
      <c r="L49" s="656"/>
      <c r="M49" s="656"/>
      <c r="N49" s="656"/>
      <c r="O49" s="656"/>
      <c r="P49" s="656"/>
      <c r="Q49" s="656"/>
      <c r="R49" s="654"/>
      <c r="S49" s="663"/>
    </row>
    <row r="50" spans="1:21" ht="15.6" x14ac:dyDescent="0.25">
      <c r="A50" s="664"/>
      <c r="B50" s="654"/>
      <c r="C50" s="654"/>
      <c r="D50" s="937" t="s">
        <v>1097</v>
      </c>
      <c r="E50" s="934">
        <v>5000</v>
      </c>
      <c r="F50" s="928" t="s">
        <v>1049</v>
      </c>
      <c r="G50" s="929"/>
      <c r="H50" s="929"/>
      <c r="I50" s="1532">
        <v>44000</v>
      </c>
      <c r="J50" s="1532"/>
      <c r="K50" s="835" t="s">
        <v>1094</v>
      </c>
      <c r="L50" s="656"/>
      <c r="M50" s="656"/>
      <c r="N50" s="656"/>
      <c r="O50" s="656"/>
      <c r="P50" s="656"/>
      <c r="Q50" s="656"/>
      <c r="R50" s="654"/>
      <c r="S50" s="663"/>
    </row>
    <row r="51" spans="1:21" ht="15.6" x14ac:dyDescent="0.25">
      <c r="A51" s="664"/>
      <c r="B51" s="654"/>
      <c r="C51" s="1550" t="s">
        <v>1098</v>
      </c>
      <c r="D51" s="1550"/>
      <c r="E51" s="1550"/>
      <c r="F51" s="928" t="s">
        <v>1049</v>
      </c>
      <c r="G51" s="924"/>
      <c r="H51" s="924"/>
      <c r="I51" s="1532">
        <v>66000</v>
      </c>
      <c r="J51" s="1532"/>
      <c r="K51" s="835" t="s">
        <v>1094</v>
      </c>
      <c r="L51" s="656"/>
      <c r="M51" s="656"/>
      <c r="N51" s="656"/>
      <c r="O51" s="656"/>
      <c r="P51" s="656"/>
      <c r="Q51" s="656"/>
      <c r="R51" s="654"/>
      <c r="S51" s="663"/>
    </row>
    <row r="52" spans="1:21" x14ac:dyDescent="0.25">
      <c r="A52" s="664"/>
      <c r="B52" s="654"/>
      <c r="C52" s="934"/>
      <c r="D52" s="934"/>
      <c r="E52" s="934"/>
      <c r="F52" s="928"/>
      <c r="G52" s="924"/>
      <c r="H52" s="924"/>
      <c r="I52" s="941"/>
      <c r="J52" s="941"/>
      <c r="K52" s="835"/>
      <c r="L52" s="656"/>
      <c r="M52" s="656"/>
      <c r="N52" s="656"/>
      <c r="O52" s="656"/>
      <c r="P52" s="656"/>
      <c r="Q52" s="656"/>
      <c r="R52" s="654"/>
      <c r="S52" s="663"/>
    </row>
    <row r="53" spans="1:21" x14ac:dyDescent="0.25">
      <c r="A53" s="664"/>
      <c r="B53" s="654"/>
      <c r="C53" s="934"/>
      <c r="D53" s="934"/>
      <c r="E53" s="934"/>
      <c r="F53" s="928"/>
      <c r="G53" s="924"/>
      <c r="H53" s="924"/>
      <c r="I53" s="941"/>
      <c r="J53" s="944" t="s">
        <v>1053</v>
      </c>
      <c r="K53" s="835"/>
      <c r="L53" s="656"/>
      <c r="M53" s="656"/>
      <c r="N53" s="656"/>
      <c r="O53" s="656"/>
      <c r="P53" s="656"/>
      <c r="Q53" s="656"/>
      <c r="R53" s="654"/>
      <c r="S53" s="663"/>
    </row>
    <row r="54" spans="1:21" x14ac:dyDescent="0.25">
      <c r="A54" s="495"/>
      <c r="B54" s="457" t="s">
        <v>1028</v>
      </c>
      <c r="C54" s="654"/>
      <c r="D54" s="654"/>
      <c r="E54" s="654"/>
      <c r="F54" s="654"/>
      <c r="G54" s="654"/>
      <c r="H54" s="654"/>
      <c r="I54" s="654"/>
      <c r="J54" s="654"/>
      <c r="K54" s="654"/>
      <c r="L54" s="654"/>
      <c r="M54" s="654"/>
      <c r="N54" s="654"/>
      <c r="O54" s="654"/>
      <c r="P54" s="654"/>
      <c r="Q54" s="654"/>
      <c r="R54" s="654"/>
      <c r="S54" s="663"/>
    </row>
    <row r="55" spans="1:21" x14ac:dyDescent="0.25">
      <c r="A55" s="495"/>
      <c r="B55" s="457" t="s">
        <v>1099</v>
      </c>
      <c r="C55" s="654"/>
      <c r="D55" s="654"/>
      <c r="E55" s="654"/>
      <c r="F55" s="654"/>
      <c r="G55" s="654"/>
      <c r="H55" s="654"/>
      <c r="I55" s="654"/>
      <c r="J55" s="654"/>
      <c r="K55" s="654"/>
      <c r="L55" s="654"/>
      <c r="M55" s="654"/>
      <c r="N55" s="654"/>
      <c r="O55" s="654"/>
      <c r="P55" s="654"/>
      <c r="Q55" s="654"/>
      <c r="R55" s="654"/>
      <c r="S55" s="663"/>
    </row>
    <row r="56" spans="1:21" x14ac:dyDescent="0.25">
      <c r="A56" s="495"/>
      <c r="B56" s="654"/>
      <c r="C56" s="654"/>
      <c r="D56" s="654"/>
      <c r="E56" s="654"/>
      <c r="F56" s="654"/>
      <c r="G56" s="654"/>
      <c r="H56" s="654"/>
      <c r="I56" s="654"/>
      <c r="J56" s="654"/>
      <c r="K56" s="654"/>
      <c r="L56" s="654"/>
      <c r="M56" s="654"/>
      <c r="N56" s="654"/>
      <c r="O56" s="654"/>
      <c r="P56" s="654"/>
      <c r="Q56" s="654"/>
      <c r="R56" s="654"/>
      <c r="S56" s="663"/>
    </row>
    <row r="57" spans="1:21" x14ac:dyDescent="0.25">
      <c r="A57" s="578"/>
      <c r="B57" s="574"/>
      <c r="C57" s="574"/>
      <c r="D57" s="574"/>
      <c r="E57" s="574"/>
      <c r="F57" s="574"/>
      <c r="G57" s="574"/>
      <c r="H57" s="574"/>
      <c r="I57" s="574"/>
      <c r="J57" s="574"/>
      <c r="K57" s="574"/>
      <c r="L57" s="574"/>
      <c r="M57" s="574"/>
      <c r="N57" s="574"/>
      <c r="O57" s="574"/>
      <c r="P57" s="574"/>
      <c r="Q57" s="574"/>
      <c r="R57" s="574"/>
      <c r="S57" s="577"/>
    </row>
    <row r="58" spans="1:21" ht="14.25" customHeight="1" x14ac:dyDescent="0.25">
      <c r="A58" s="1452" t="s">
        <v>51</v>
      </c>
      <c r="B58" s="1453"/>
      <c r="C58" s="1453"/>
      <c r="D58" s="1454"/>
      <c r="E58" s="1455" t="s">
        <v>1100</v>
      </c>
      <c r="F58" s="1456"/>
      <c r="G58" s="1456"/>
      <c r="H58" s="1456"/>
      <c r="I58" s="1456"/>
      <c r="J58" s="1456"/>
      <c r="K58" s="1456"/>
      <c r="L58" s="1456"/>
      <c r="M58" s="1456"/>
      <c r="N58" s="1456"/>
      <c r="O58" s="1456"/>
      <c r="P58" s="1456"/>
      <c r="Q58" s="1456"/>
      <c r="R58" s="1456"/>
      <c r="S58" s="1457"/>
    </row>
    <row r="59" spans="1:21" ht="14.25" customHeight="1" x14ac:dyDescent="0.25">
      <c r="A59" s="1461" t="s">
        <v>1101</v>
      </c>
      <c r="B59" s="1462"/>
      <c r="C59" s="1462"/>
      <c r="D59" s="1463"/>
      <c r="E59" s="1458"/>
      <c r="F59" s="1459"/>
      <c r="G59" s="1459"/>
      <c r="H59" s="1459"/>
      <c r="I59" s="1459"/>
      <c r="J59" s="1459"/>
      <c r="K59" s="1459"/>
      <c r="L59" s="1459"/>
      <c r="M59" s="1459"/>
      <c r="N59" s="1459"/>
      <c r="O59" s="1459"/>
      <c r="P59" s="1459"/>
      <c r="Q59" s="1459"/>
      <c r="R59" s="1459"/>
      <c r="S59" s="1460"/>
    </row>
    <row r="60" spans="1:21" ht="14.25" customHeight="1" x14ac:dyDescent="0.25">
      <c r="A60" s="1464" t="s">
        <v>52</v>
      </c>
      <c r="B60" s="1465"/>
      <c r="C60" s="1465"/>
      <c r="D60" s="1466"/>
      <c r="E60" s="1467" t="s">
        <v>362</v>
      </c>
      <c r="F60" s="1468"/>
      <c r="G60" s="1468"/>
      <c r="H60" s="1468"/>
      <c r="I60" s="1468"/>
      <c r="J60" s="1468"/>
      <c r="K60" s="1468"/>
      <c r="L60" s="1468"/>
      <c r="M60" s="1468"/>
      <c r="N60" s="1468"/>
      <c r="O60" s="1468"/>
      <c r="P60" s="1468"/>
      <c r="Q60" s="1468"/>
      <c r="R60" s="1468"/>
      <c r="S60" s="1469"/>
    </row>
    <row r="61" spans="1:21" x14ac:dyDescent="0.25">
      <c r="A61" s="1437" t="s">
        <v>53</v>
      </c>
      <c r="B61" s="1438"/>
      <c r="C61" s="1438"/>
      <c r="D61" s="1438"/>
      <c r="E61" s="890"/>
      <c r="F61" s="660"/>
      <c r="G61" s="660"/>
      <c r="H61" s="660"/>
      <c r="I61" s="660"/>
      <c r="J61" s="660"/>
      <c r="K61" s="660"/>
      <c r="L61" s="660"/>
      <c r="M61" s="660"/>
      <c r="N61" s="660"/>
      <c r="O61" s="660"/>
      <c r="P61" s="660"/>
      <c r="Q61" s="660"/>
      <c r="R61" s="660"/>
      <c r="S61" s="661"/>
    </row>
    <row r="62" spans="1:21" x14ac:dyDescent="0.25">
      <c r="A62" s="1470" t="s">
        <v>1102</v>
      </c>
      <c r="B62" s="1471"/>
      <c r="C62" s="1471"/>
      <c r="D62" s="1471"/>
      <c r="E62" s="1471"/>
      <c r="F62" s="1471"/>
      <c r="G62" s="1471"/>
      <c r="H62" s="1471"/>
      <c r="I62" s="1471"/>
      <c r="J62" s="1471"/>
      <c r="K62" s="1471"/>
      <c r="L62" s="1471"/>
      <c r="M62" s="1471"/>
      <c r="N62" s="1471"/>
      <c r="O62" s="1471"/>
      <c r="P62" s="1471"/>
      <c r="Q62" s="1471"/>
      <c r="R62" s="1471"/>
      <c r="S62" s="1472"/>
    </row>
    <row r="63" spans="1:21" x14ac:dyDescent="0.25">
      <c r="A63" s="1473"/>
      <c r="B63" s="1471"/>
      <c r="C63" s="1471"/>
      <c r="D63" s="1471"/>
      <c r="E63" s="1471"/>
      <c r="F63" s="1471"/>
      <c r="G63" s="1471"/>
      <c r="H63" s="1471"/>
      <c r="I63" s="1471"/>
      <c r="J63" s="1471"/>
      <c r="K63" s="1471"/>
      <c r="L63" s="1471"/>
      <c r="M63" s="1471"/>
      <c r="N63" s="1471"/>
      <c r="O63" s="1471"/>
      <c r="P63" s="1471"/>
      <c r="Q63" s="1471"/>
      <c r="R63" s="1471"/>
      <c r="S63" s="1472"/>
    </row>
    <row r="64" spans="1:21" x14ac:dyDescent="0.25">
      <c r="A64" s="1473"/>
      <c r="B64" s="1471"/>
      <c r="C64" s="1471"/>
      <c r="D64" s="1471"/>
      <c r="E64" s="1471"/>
      <c r="F64" s="1471"/>
      <c r="G64" s="1471"/>
      <c r="H64" s="1471"/>
      <c r="I64" s="1471"/>
      <c r="J64" s="1471"/>
      <c r="K64" s="1471"/>
      <c r="L64" s="1471"/>
      <c r="M64" s="1471"/>
      <c r="N64" s="1471"/>
      <c r="O64" s="1471"/>
      <c r="P64" s="1471"/>
      <c r="Q64" s="1471"/>
      <c r="R64" s="1471"/>
      <c r="S64" s="1472"/>
      <c r="U64" s="671"/>
    </row>
    <row r="65" spans="1:21" x14ac:dyDescent="0.25">
      <c r="A65" s="1473"/>
      <c r="B65" s="1471"/>
      <c r="C65" s="1471"/>
      <c r="D65" s="1471"/>
      <c r="E65" s="1471"/>
      <c r="F65" s="1471"/>
      <c r="G65" s="1471"/>
      <c r="H65" s="1471"/>
      <c r="I65" s="1471"/>
      <c r="J65" s="1471"/>
      <c r="K65" s="1471"/>
      <c r="L65" s="1471"/>
      <c r="M65" s="1471"/>
      <c r="N65" s="1471"/>
      <c r="O65" s="1471"/>
      <c r="P65" s="1471"/>
      <c r="Q65" s="1471"/>
      <c r="R65" s="1471"/>
      <c r="S65" s="1472"/>
      <c r="U65" s="671"/>
    </row>
    <row r="66" spans="1:21" x14ac:dyDescent="0.25">
      <c r="A66" s="1473"/>
      <c r="B66" s="1471"/>
      <c r="C66" s="1471"/>
      <c r="D66" s="1471"/>
      <c r="E66" s="1471"/>
      <c r="F66" s="1471"/>
      <c r="G66" s="1471"/>
      <c r="H66" s="1471"/>
      <c r="I66" s="1471"/>
      <c r="J66" s="1471"/>
      <c r="K66" s="1471"/>
      <c r="L66" s="1471"/>
      <c r="M66" s="1471"/>
      <c r="N66" s="1471"/>
      <c r="O66" s="1471"/>
      <c r="P66" s="1471"/>
      <c r="Q66" s="1471"/>
      <c r="R66" s="1471"/>
      <c r="S66" s="1472"/>
    </row>
    <row r="67" spans="1:21" x14ac:dyDescent="0.25">
      <c r="A67" s="1473"/>
      <c r="B67" s="1471"/>
      <c r="C67" s="1471"/>
      <c r="D67" s="1471"/>
      <c r="E67" s="1471"/>
      <c r="F67" s="1471"/>
      <c r="G67" s="1471"/>
      <c r="H67" s="1471"/>
      <c r="I67" s="1471"/>
      <c r="J67" s="1471"/>
      <c r="K67" s="1471"/>
      <c r="L67" s="1471"/>
      <c r="M67" s="1471"/>
      <c r="N67" s="1471"/>
      <c r="O67" s="1471"/>
      <c r="P67" s="1471"/>
      <c r="Q67" s="1471"/>
      <c r="R67" s="1471"/>
      <c r="S67" s="1472"/>
    </row>
    <row r="68" spans="1:21" x14ac:dyDescent="0.25">
      <c r="A68" s="1473"/>
      <c r="B68" s="1471"/>
      <c r="C68" s="1471"/>
      <c r="D68" s="1471"/>
      <c r="E68" s="1471"/>
      <c r="F68" s="1471"/>
      <c r="G68" s="1471"/>
      <c r="H68" s="1471"/>
      <c r="I68" s="1471"/>
      <c r="J68" s="1471"/>
      <c r="K68" s="1471"/>
      <c r="L68" s="1471"/>
      <c r="M68" s="1471"/>
      <c r="N68" s="1471"/>
      <c r="O68" s="1471"/>
      <c r="P68" s="1471"/>
      <c r="Q68" s="1471"/>
      <c r="R68" s="1471"/>
      <c r="S68" s="1472"/>
    </row>
    <row r="69" spans="1:21" x14ac:dyDescent="0.25">
      <c r="A69" s="1474"/>
      <c r="B69" s="1475"/>
      <c r="C69" s="1475"/>
      <c r="D69" s="1475"/>
      <c r="E69" s="1475"/>
      <c r="F69" s="1475"/>
      <c r="G69" s="1475"/>
      <c r="H69" s="1475"/>
      <c r="I69" s="1475"/>
      <c r="J69" s="1475"/>
      <c r="K69" s="1475"/>
      <c r="L69" s="1475"/>
      <c r="M69" s="1475"/>
      <c r="N69" s="1475"/>
      <c r="O69" s="1475"/>
      <c r="P69" s="1475"/>
      <c r="Q69" s="1475"/>
      <c r="R69" s="1475"/>
      <c r="S69" s="1476"/>
    </row>
    <row r="70" spans="1:21" x14ac:dyDescent="0.25">
      <c r="A70" s="1437" t="s">
        <v>351</v>
      </c>
      <c r="B70" s="1438"/>
      <c r="C70" s="1438"/>
      <c r="D70" s="1438"/>
      <c r="E70" s="668"/>
      <c r="F70" s="665"/>
      <c r="G70" s="665"/>
      <c r="H70" s="665"/>
      <c r="I70" s="665"/>
      <c r="J70" s="665"/>
      <c r="K70" s="665"/>
      <c r="L70" s="665"/>
      <c r="M70" s="665"/>
      <c r="N70" s="665"/>
      <c r="O70" s="665"/>
      <c r="P70" s="665"/>
      <c r="Q70" s="665"/>
      <c r="R70" s="665"/>
      <c r="S70" s="669"/>
    </row>
    <row r="71" spans="1:21" x14ac:dyDescent="0.25">
      <c r="A71" s="1477"/>
      <c r="B71" s="1478"/>
      <c r="C71" s="1478"/>
      <c r="D71" s="1478"/>
      <c r="E71" s="1478"/>
      <c r="F71" s="1478"/>
      <c r="G71" s="1478"/>
      <c r="H71" s="1478"/>
      <c r="I71" s="1478"/>
      <c r="J71" s="1478"/>
      <c r="K71" s="1478"/>
      <c r="L71" s="1478"/>
      <c r="M71" s="1478"/>
      <c r="N71" s="1478"/>
      <c r="O71" s="1478"/>
      <c r="P71" s="1478"/>
      <c r="Q71" s="1478"/>
      <c r="R71" s="1478"/>
      <c r="S71" s="1479"/>
    </row>
    <row r="72" spans="1:21" x14ac:dyDescent="0.25">
      <c r="A72" s="1477"/>
      <c r="B72" s="1478"/>
      <c r="C72" s="1478"/>
      <c r="D72" s="1478"/>
      <c r="E72" s="1478"/>
      <c r="F72" s="1478"/>
      <c r="G72" s="1478"/>
      <c r="H72" s="1478"/>
      <c r="I72" s="1478"/>
      <c r="J72" s="1478"/>
      <c r="K72" s="1478"/>
      <c r="L72" s="1478"/>
      <c r="M72" s="1478"/>
      <c r="N72" s="1478"/>
      <c r="O72" s="1478"/>
      <c r="P72" s="1478"/>
      <c r="Q72" s="1478"/>
      <c r="R72" s="1478"/>
      <c r="S72" s="1479"/>
    </row>
    <row r="73" spans="1:21" x14ac:dyDescent="0.25">
      <c r="A73" s="1480"/>
      <c r="B73" s="1481"/>
      <c r="C73" s="1481"/>
      <c r="D73" s="1481"/>
      <c r="E73" s="1481"/>
      <c r="F73" s="1481"/>
      <c r="G73" s="1481"/>
      <c r="H73" s="1481"/>
      <c r="I73" s="1481"/>
      <c r="J73" s="1481"/>
      <c r="K73" s="1481"/>
      <c r="L73" s="1481"/>
      <c r="M73" s="1481"/>
      <c r="N73" s="1481"/>
      <c r="O73" s="1481"/>
      <c r="P73" s="1481"/>
      <c r="Q73" s="1481"/>
      <c r="R73" s="1481"/>
      <c r="S73" s="1482"/>
    </row>
    <row r="74" spans="1:21" x14ac:dyDescent="0.25">
      <c r="A74" s="1437" t="s">
        <v>54</v>
      </c>
      <c r="B74" s="1438"/>
      <c r="C74" s="1438"/>
      <c r="D74" s="1438"/>
      <c r="E74" s="660"/>
      <c r="F74" s="660"/>
      <c r="G74" s="660"/>
      <c r="H74" s="660"/>
      <c r="I74" s="660"/>
      <c r="J74" s="660"/>
      <c r="K74" s="660"/>
      <c r="L74" s="660"/>
      <c r="M74" s="660"/>
      <c r="N74" s="660"/>
      <c r="O74" s="660"/>
      <c r="P74" s="660"/>
      <c r="Q74" s="660"/>
      <c r="R74" s="660"/>
      <c r="S74" s="661"/>
    </row>
    <row r="75" spans="1:21" x14ac:dyDescent="0.25">
      <c r="A75" s="1477" t="s">
        <v>1103</v>
      </c>
      <c r="B75" s="1478"/>
      <c r="C75" s="1478"/>
      <c r="D75" s="1478"/>
      <c r="E75" s="1478"/>
      <c r="F75" s="1478"/>
      <c r="G75" s="1478"/>
      <c r="H75" s="1478"/>
      <c r="I75" s="1478"/>
      <c r="J75" s="1478"/>
      <c r="K75" s="1478"/>
      <c r="L75" s="1478"/>
      <c r="M75" s="1478"/>
      <c r="N75" s="1478"/>
      <c r="O75" s="1478"/>
      <c r="P75" s="1478"/>
      <c r="Q75" s="1478"/>
      <c r="R75" s="1478"/>
      <c r="S75" s="1479"/>
    </row>
    <row r="76" spans="1:21" x14ac:dyDescent="0.25">
      <c r="A76" s="1477"/>
      <c r="B76" s="1478"/>
      <c r="C76" s="1478"/>
      <c r="D76" s="1478"/>
      <c r="E76" s="1478"/>
      <c r="F76" s="1478"/>
      <c r="G76" s="1478"/>
      <c r="H76" s="1478"/>
      <c r="I76" s="1478"/>
      <c r="J76" s="1478"/>
      <c r="K76" s="1478"/>
      <c r="L76" s="1478"/>
      <c r="M76" s="1478"/>
      <c r="N76" s="1478"/>
      <c r="O76" s="1478"/>
      <c r="P76" s="1478"/>
      <c r="Q76" s="1478"/>
      <c r="R76" s="1478"/>
      <c r="S76" s="1479"/>
    </row>
    <row r="77" spans="1:21" x14ac:dyDescent="0.25">
      <c r="A77" s="1477"/>
      <c r="B77" s="1478"/>
      <c r="C77" s="1478"/>
      <c r="D77" s="1478"/>
      <c r="E77" s="1478"/>
      <c r="F77" s="1478"/>
      <c r="G77" s="1478"/>
      <c r="H77" s="1478"/>
      <c r="I77" s="1478"/>
      <c r="J77" s="1478"/>
      <c r="K77" s="1478"/>
      <c r="L77" s="1478"/>
      <c r="M77" s="1478"/>
      <c r="N77" s="1478"/>
      <c r="O77" s="1478"/>
      <c r="P77" s="1478"/>
      <c r="Q77" s="1478"/>
      <c r="R77" s="1478"/>
      <c r="S77" s="1479"/>
    </row>
    <row r="78" spans="1:21" x14ac:dyDescent="0.25">
      <c r="A78" s="1477"/>
      <c r="B78" s="1478"/>
      <c r="C78" s="1478"/>
      <c r="D78" s="1478"/>
      <c r="E78" s="1478"/>
      <c r="F78" s="1478"/>
      <c r="G78" s="1478"/>
      <c r="H78" s="1478"/>
      <c r="I78" s="1478"/>
      <c r="J78" s="1478"/>
      <c r="K78" s="1478"/>
      <c r="L78" s="1478"/>
      <c r="M78" s="1478"/>
      <c r="N78" s="1478"/>
      <c r="O78" s="1478"/>
      <c r="P78" s="1478"/>
      <c r="Q78" s="1478"/>
      <c r="R78" s="1478"/>
      <c r="S78" s="1479"/>
    </row>
    <row r="79" spans="1:21" x14ac:dyDescent="0.25">
      <c r="A79" s="1477"/>
      <c r="B79" s="1478"/>
      <c r="C79" s="1478"/>
      <c r="D79" s="1478"/>
      <c r="E79" s="1478"/>
      <c r="F79" s="1478"/>
      <c r="G79" s="1478"/>
      <c r="H79" s="1478"/>
      <c r="I79" s="1478"/>
      <c r="J79" s="1478"/>
      <c r="K79" s="1478"/>
      <c r="L79" s="1478"/>
      <c r="M79" s="1478"/>
      <c r="N79" s="1478"/>
      <c r="O79" s="1478"/>
      <c r="P79" s="1478"/>
      <c r="Q79" s="1478"/>
      <c r="R79" s="1478"/>
      <c r="S79" s="1479"/>
    </row>
    <row r="80" spans="1:21" x14ac:dyDescent="0.25">
      <c r="A80" s="1477"/>
      <c r="B80" s="1478"/>
      <c r="C80" s="1478"/>
      <c r="D80" s="1478"/>
      <c r="E80" s="1478"/>
      <c r="F80" s="1478"/>
      <c r="G80" s="1478"/>
      <c r="H80" s="1478"/>
      <c r="I80" s="1478"/>
      <c r="J80" s="1478"/>
      <c r="K80" s="1478"/>
      <c r="L80" s="1478"/>
      <c r="M80" s="1478"/>
      <c r="N80" s="1478"/>
      <c r="O80" s="1478"/>
      <c r="P80" s="1478"/>
      <c r="Q80" s="1478"/>
      <c r="R80" s="1478"/>
      <c r="S80" s="1479"/>
    </row>
    <row r="81" spans="1:19" x14ac:dyDescent="0.25">
      <c r="A81" s="1477"/>
      <c r="B81" s="1478"/>
      <c r="C81" s="1478"/>
      <c r="D81" s="1478"/>
      <c r="E81" s="1478"/>
      <c r="F81" s="1478"/>
      <c r="G81" s="1478"/>
      <c r="H81" s="1478"/>
      <c r="I81" s="1478"/>
      <c r="J81" s="1478"/>
      <c r="K81" s="1478"/>
      <c r="L81" s="1478"/>
      <c r="M81" s="1478"/>
      <c r="N81" s="1478"/>
      <c r="O81" s="1478"/>
      <c r="P81" s="1478"/>
      <c r="Q81" s="1478"/>
      <c r="R81" s="1478"/>
      <c r="S81" s="1479"/>
    </row>
    <row r="82" spans="1:19" x14ac:dyDescent="0.25">
      <c r="A82" s="1477"/>
      <c r="B82" s="1478"/>
      <c r="C82" s="1478"/>
      <c r="D82" s="1478"/>
      <c r="E82" s="1478"/>
      <c r="F82" s="1478"/>
      <c r="G82" s="1478"/>
      <c r="H82" s="1478"/>
      <c r="I82" s="1478"/>
      <c r="J82" s="1478"/>
      <c r="K82" s="1478"/>
      <c r="L82" s="1478"/>
      <c r="M82" s="1478"/>
      <c r="N82" s="1478"/>
      <c r="O82" s="1478"/>
      <c r="P82" s="1478"/>
      <c r="Q82" s="1478"/>
      <c r="R82" s="1478"/>
      <c r="S82" s="1479"/>
    </row>
    <row r="83" spans="1:19" x14ac:dyDescent="0.25">
      <c r="A83" s="1477"/>
      <c r="B83" s="1478"/>
      <c r="C83" s="1478"/>
      <c r="D83" s="1478"/>
      <c r="E83" s="1478"/>
      <c r="F83" s="1478"/>
      <c r="G83" s="1478"/>
      <c r="H83" s="1478"/>
      <c r="I83" s="1478"/>
      <c r="J83" s="1478"/>
      <c r="K83" s="1478"/>
      <c r="L83" s="1478"/>
      <c r="M83" s="1478"/>
      <c r="N83" s="1478"/>
      <c r="O83" s="1478"/>
      <c r="P83" s="1478"/>
      <c r="Q83" s="1478"/>
      <c r="R83" s="1478"/>
      <c r="S83" s="1479"/>
    </row>
    <row r="84" spans="1:19" x14ac:dyDescent="0.25">
      <c r="A84" s="1477"/>
      <c r="B84" s="1478"/>
      <c r="C84" s="1478"/>
      <c r="D84" s="1478"/>
      <c r="E84" s="1478"/>
      <c r="F84" s="1478"/>
      <c r="G84" s="1478"/>
      <c r="H84" s="1478"/>
      <c r="I84" s="1478"/>
      <c r="J84" s="1478"/>
      <c r="K84" s="1478"/>
      <c r="L84" s="1478"/>
      <c r="M84" s="1478"/>
      <c r="N84" s="1478"/>
      <c r="O84" s="1478"/>
      <c r="P84" s="1478"/>
      <c r="Q84" s="1478"/>
      <c r="R84" s="1478"/>
      <c r="S84" s="1479"/>
    </row>
    <row r="85" spans="1:19" x14ac:dyDescent="0.25">
      <c r="A85" s="1477"/>
      <c r="B85" s="1478"/>
      <c r="C85" s="1478"/>
      <c r="D85" s="1478"/>
      <c r="E85" s="1478"/>
      <c r="F85" s="1478"/>
      <c r="G85" s="1478"/>
      <c r="H85" s="1478"/>
      <c r="I85" s="1478"/>
      <c r="J85" s="1478"/>
      <c r="K85" s="1478"/>
      <c r="L85" s="1478"/>
      <c r="M85" s="1478"/>
      <c r="N85" s="1478"/>
      <c r="O85" s="1478"/>
      <c r="P85" s="1478"/>
      <c r="Q85" s="1478"/>
      <c r="R85" s="1478"/>
      <c r="S85" s="1479"/>
    </row>
    <row r="86" spans="1:19" x14ac:dyDescent="0.25">
      <c r="A86" s="1477"/>
      <c r="B86" s="1478"/>
      <c r="C86" s="1478"/>
      <c r="D86" s="1478"/>
      <c r="E86" s="1478"/>
      <c r="F86" s="1478"/>
      <c r="G86" s="1478"/>
      <c r="H86" s="1478"/>
      <c r="I86" s="1478"/>
      <c r="J86" s="1478"/>
      <c r="K86" s="1478"/>
      <c r="L86" s="1478"/>
      <c r="M86" s="1478"/>
      <c r="N86" s="1478"/>
      <c r="O86" s="1478"/>
      <c r="P86" s="1478"/>
      <c r="Q86" s="1478"/>
      <c r="R86" s="1478"/>
      <c r="S86" s="1479"/>
    </row>
    <row r="87" spans="1:19" x14ac:dyDescent="0.25">
      <c r="A87" s="1477"/>
      <c r="B87" s="1478"/>
      <c r="C87" s="1478"/>
      <c r="D87" s="1478"/>
      <c r="E87" s="1478"/>
      <c r="F87" s="1478"/>
      <c r="G87" s="1478"/>
      <c r="H87" s="1478"/>
      <c r="I87" s="1478"/>
      <c r="J87" s="1478"/>
      <c r="K87" s="1478"/>
      <c r="L87" s="1478"/>
      <c r="M87" s="1478"/>
      <c r="N87" s="1478"/>
      <c r="O87" s="1478"/>
      <c r="P87" s="1478"/>
      <c r="Q87" s="1478"/>
      <c r="R87" s="1478"/>
      <c r="S87" s="1479"/>
    </row>
    <row r="88" spans="1:19" x14ac:dyDescent="0.25">
      <c r="A88" s="1477"/>
      <c r="B88" s="1478"/>
      <c r="C88" s="1478"/>
      <c r="D88" s="1478"/>
      <c r="E88" s="1478"/>
      <c r="F88" s="1478"/>
      <c r="G88" s="1478"/>
      <c r="H88" s="1478"/>
      <c r="I88" s="1478"/>
      <c r="J88" s="1478"/>
      <c r="K88" s="1478"/>
      <c r="L88" s="1478"/>
      <c r="M88" s="1478"/>
      <c r="N88" s="1478"/>
      <c r="O88" s="1478"/>
      <c r="P88" s="1478"/>
      <c r="Q88" s="1478"/>
      <c r="R88" s="1478"/>
      <c r="S88" s="1479"/>
    </row>
    <row r="89" spans="1:19" x14ac:dyDescent="0.25">
      <c r="A89" s="1477"/>
      <c r="B89" s="1478"/>
      <c r="C89" s="1478"/>
      <c r="D89" s="1478"/>
      <c r="E89" s="1478"/>
      <c r="F89" s="1478"/>
      <c r="G89" s="1478"/>
      <c r="H89" s="1478"/>
      <c r="I89" s="1478"/>
      <c r="J89" s="1478"/>
      <c r="K89" s="1478"/>
      <c r="L89" s="1478"/>
      <c r="M89" s="1478"/>
      <c r="N89" s="1478"/>
      <c r="O89" s="1478"/>
      <c r="P89" s="1478"/>
      <c r="Q89" s="1478"/>
      <c r="R89" s="1478"/>
      <c r="S89" s="1479"/>
    </row>
    <row r="90" spans="1:19" x14ac:dyDescent="0.25">
      <c r="A90" s="1477"/>
      <c r="B90" s="1478"/>
      <c r="C90" s="1478"/>
      <c r="D90" s="1478"/>
      <c r="E90" s="1478"/>
      <c r="F90" s="1478"/>
      <c r="G90" s="1478"/>
      <c r="H90" s="1478"/>
      <c r="I90" s="1478"/>
      <c r="J90" s="1478"/>
      <c r="K90" s="1478"/>
      <c r="L90" s="1478"/>
      <c r="M90" s="1478"/>
      <c r="N90" s="1478"/>
      <c r="O90" s="1478"/>
      <c r="P90" s="1478"/>
      <c r="Q90" s="1478"/>
      <c r="R90" s="1478"/>
      <c r="S90" s="1479"/>
    </row>
    <row r="91" spans="1:19" x14ac:dyDescent="0.25">
      <c r="A91" s="1477"/>
      <c r="B91" s="1478"/>
      <c r="C91" s="1478"/>
      <c r="D91" s="1478"/>
      <c r="E91" s="1478"/>
      <c r="F91" s="1478"/>
      <c r="G91" s="1478"/>
      <c r="H91" s="1478"/>
      <c r="I91" s="1478"/>
      <c r="J91" s="1478"/>
      <c r="K91" s="1478"/>
      <c r="L91" s="1478"/>
      <c r="M91" s="1478"/>
      <c r="N91" s="1478"/>
      <c r="O91" s="1478"/>
      <c r="P91" s="1478"/>
      <c r="Q91" s="1478"/>
      <c r="R91" s="1478"/>
      <c r="S91" s="1479"/>
    </row>
    <row r="92" spans="1:19" x14ac:dyDescent="0.25">
      <c r="A92" s="1477"/>
      <c r="B92" s="1478"/>
      <c r="C92" s="1478"/>
      <c r="D92" s="1478"/>
      <c r="E92" s="1478"/>
      <c r="F92" s="1478"/>
      <c r="G92" s="1478"/>
      <c r="H92" s="1478"/>
      <c r="I92" s="1478"/>
      <c r="J92" s="1478"/>
      <c r="K92" s="1478"/>
      <c r="L92" s="1478"/>
      <c r="M92" s="1478"/>
      <c r="N92" s="1478"/>
      <c r="O92" s="1478"/>
      <c r="P92" s="1478"/>
      <c r="Q92" s="1478"/>
      <c r="R92" s="1478"/>
      <c r="S92" s="1479"/>
    </row>
    <row r="93" spans="1:19" x14ac:dyDescent="0.25">
      <c r="A93" s="1477"/>
      <c r="B93" s="1478"/>
      <c r="C93" s="1478"/>
      <c r="D93" s="1478"/>
      <c r="E93" s="1478"/>
      <c r="F93" s="1478"/>
      <c r="G93" s="1478"/>
      <c r="H93" s="1478"/>
      <c r="I93" s="1478"/>
      <c r="J93" s="1478"/>
      <c r="K93" s="1478"/>
      <c r="L93" s="1478"/>
      <c r="M93" s="1478"/>
      <c r="N93" s="1478"/>
      <c r="O93" s="1478"/>
      <c r="P93" s="1478"/>
      <c r="Q93" s="1478"/>
      <c r="R93" s="1478"/>
      <c r="S93" s="1479"/>
    </row>
    <row r="94" spans="1:19" x14ac:dyDescent="0.25">
      <c r="A94" s="1437" t="s">
        <v>60</v>
      </c>
      <c r="B94" s="1438"/>
      <c r="C94" s="1438"/>
      <c r="D94" s="1438"/>
      <c r="E94" s="665"/>
      <c r="F94" s="665"/>
      <c r="G94" s="665"/>
      <c r="H94" s="665"/>
      <c r="I94" s="665"/>
      <c r="J94" s="665"/>
      <c r="K94" s="666"/>
      <c r="L94" s="665"/>
      <c r="M94" s="665"/>
      <c r="N94" s="665"/>
      <c r="O94" s="665"/>
      <c r="P94" s="665"/>
      <c r="Q94" s="665"/>
      <c r="R94" s="665"/>
      <c r="S94" s="669"/>
    </row>
    <row r="95" spans="1:19" x14ac:dyDescent="0.25">
      <c r="A95" s="1477"/>
      <c r="B95" s="1478"/>
      <c r="C95" s="1478"/>
      <c r="D95" s="1478"/>
      <c r="E95" s="1478"/>
      <c r="F95" s="1478"/>
      <c r="G95" s="1478"/>
      <c r="H95" s="1478"/>
      <c r="I95" s="1478"/>
      <c r="J95" s="1478"/>
      <c r="K95" s="1478"/>
      <c r="L95" s="1478"/>
      <c r="M95" s="1478"/>
      <c r="N95" s="1478"/>
      <c r="O95" s="1478"/>
      <c r="P95" s="1478"/>
      <c r="Q95" s="1478"/>
      <c r="R95" s="1478"/>
      <c r="S95" s="1479"/>
    </row>
    <row r="96" spans="1:19" x14ac:dyDescent="0.25">
      <c r="A96" s="1477"/>
      <c r="B96" s="1478"/>
      <c r="C96" s="1478"/>
      <c r="D96" s="1478"/>
      <c r="E96" s="1478"/>
      <c r="F96" s="1478"/>
      <c r="G96" s="1478"/>
      <c r="H96" s="1478"/>
      <c r="I96" s="1478"/>
      <c r="J96" s="1478"/>
      <c r="K96" s="1478"/>
      <c r="L96" s="1478"/>
      <c r="M96" s="1478"/>
      <c r="N96" s="1478"/>
      <c r="O96" s="1478"/>
      <c r="P96" s="1478"/>
      <c r="Q96" s="1478"/>
      <c r="R96" s="1478"/>
      <c r="S96" s="1479"/>
    </row>
    <row r="97" spans="1:19" x14ac:dyDescent="0.25">
      <c r="A97" s="1477"/>
      <c r="B97" s="1478"/>
      <c r="C97" s="1478"/>
      <c r="D97" s="1478"/>
      <c r="E97" s="1478"/>
      <c r="F97" s="1478"/>
      <c r="G97" s="1478"/>
      <c r="H97" s="1478"/>
      <c r="I97" s="1478"/>
      <c r="J97" s="1478"/>
      <c r="K97" s="1478"/>
      <c r="L97" s="1478"/>
      <c r="M97" s="1478"/>
      <c r="N97" s="1478"/>
      <c r="O97" s="1478"/>
      <c r="P97" s="1478"/>
      <c r="Q97" s="1478"/>
      <c r="R97" s="1478"/>
      <c r="S97" s="1479"/>
    </row>
    <row r="98" spans="1:19" x14ac:dyDescent="0.25">
      <c r="A98" s="913" t="s">
        <v>1104</v>
      </c>
      <c r="B98" s="654"/>
      <c r="C98" s="654"/>
      <c r="D98" s="654"/>
      <c r="E98" s="654"/>
      <c r="F98" s="654"/>
      <c r="G98" s="944" t="s">
        <v>1106</v>
      </c>
      <c r="H98" s="654"/>
      <c r="I98" s="654"/>
      <c r="J98" s="654"/>
      <c r="K98" s="903"/>
      <c r="L98" s="654"/>
      <c r="M98" s="654"/>
      <c r="N98" s="654"/>
      <c r="O98" s="654"/>
      <c r="P98" s="654"/>
      <c r="Q98" s="654"/>
      <c r="R98" s="654"/>
      <c r="S98" s="663"/>
    </row>
    <row r="99" spans="1:19" x14ac:dyDescent="0.25">
      <c r="A99" s="913" t="s">
        <v>1105</v>
      </c>
      <c r="B99" s="654"/>
      <c r="C99" s="654"/>
      <c r="D99" s="654"/>
      <c r="E99" s="654"/>
      <c r="F99" s="654"/>
      <c r="G99" s="944" t="s">
        <v>1107</v>
      </c>
      <c r="H99" s="654"/>
      <c r="I99" s="654"/>
      <c r="J99" s="654"/>
      <c r="K99" s="654"/>
      <c r="L99" s="654"/>
      <c r="M99" s="654"/>
      <c r="N99" s="654"/>
      <c r="O99" s="654"/>
      <c r="P99" s="654"/>
      <c r="Q99" s="654"/>
      <c r="R99" s="654"/>
      <c r="S99" s="663"/>
    </row>
    <row r="100" spans="1:19" x14ac:dyDescent="0.25">
      <c r="A100" s="664"/>
      <c r="B100" s="654"/>
      <c r="C100" s="654"/>
      <c r="D100" s="916"/>
      <c r="E100" s="654"/>
      <c r="F100" s="654"/>
      <c r="G100" s="654"/>
      <c r="H100" s="654"/>
      <c r="I100" s="654"/>
      <c r="J100" s="654"/>
      <c r="K100" s="916"/>
      <c r="L100" s="654"/>
      <c r="M100" s="654"/>
      <c r="N100" s="654"/>
      <c r="O100" s="654"/>
      <c r="P100" s="654"/>
      <c r="Q100" s="654"/>
      <c r="R100" s="654"/>
      <c r="S100" s="663"/>
    </row>
    <row r="101" spans="1:19" x14ac:dyDescent="0.25">
      <c r="A101" s="664"/>
      <c r="B101" s="654"/>
      <c r="C101" s="654"/>
      <c r="D101" s="654"/>
      <c r="E101" s="654"/>
      <c r="F101" s="654"/>
      <c r="G101" s="915" t="s">
        <v>1108</v>
      </c>
      <c r="H101" s="654"/>
      <c r="I101" s="654"/>
      <c r="J101" s="660"/>
      <c r="K101" s="943"/>
      <c r="L101" s="654"/>
      <c r="M101" s="916" t="s">
        <v>61</v>
      </c>
      <c r="N101" s="654"/>
      <c r="O101" s="654"/>
      <c r="P101" s="654"/>
      <c r="Q101" s="654"/>
      <c r="R101" s="654"/>
      <c r="S101" s="663"/>
    </row>
    <row r="102" spans="1:19" x14ac:dyDescent="0.25">
      <c r="A102" s="664"/>
      <c r="B102" s="654"/>
      <c r="C102" s="654"/>
      <c r="D102" s="654"/>
      <c r="E102" s="654"/>
      <c r="F102" s="899"/>
      <c r="G102" s="865"/>
      <c r="H102" s="898"/>
      <c r="I102" s="927" t="s">
        <v>1109</v>
      </c>
      <c r="J102" s="942"/>
      <c r="K102" s="943"/>
      <c r="L102" s="932" t="s">
        <v>1110</v>
      </c>
      <c r="M102" s="883"/>
      <c r="N102" s="864"/>
      <c r="O102" s="884" t="s">
        <v>62</v>
      </c>
      <c r="P102" s="654"/>
      <c r="Q102" s="654"/>
      <c r="R102" s="654"/>
      <c r="S102" s="663"/>
    </row>
    <row r="103" spans="1:19" x14ac:dyDescent="0.25">
      <c r="A103" s="664"/>
      <c r="B103" s="654"/>
      <c r="C103" s="654"/>
      <c r="D103" s="654"/>
      <c r="E103" s="654"/>
      <c r="F103" s="654"/>
      <c r="G103" s="654"/>
      <c r="H103" s="654"/>
      <c r="I103" s="654"/>
      <c r="J103" s="654"/>
      <c r="K103" s="654"/>
      <c r="L103" s="654"/>
      <c r="M103" s="654"/>
      <c r="N103" s="654"/>
      <c r="O103" s="654"/>
      <c r="P103" s="654"/>
      <c r="Q103" s="654"/>
      <c r="R103" s="654"/>
      <c r="S103" s="663"/>
    </row>
    <row r="104" spans="1:19" x14ac:dyDescent="0.25">
      <c r="A104" s="578"/>
      <c r="B104" s="574"/>
      <c r="C104" s="574"/>
      <c r="D104" s="574"/>
      <c r="E104" s="574"/>
      <c r="F104" s="574"/>
      <c r="G104" s="574"/>
      <c r="H104" s="574"/>
      <c r="I104" s="574"/>
      <c r="J104" s="574"/>
      <c r="K104" s="574"/>
      <c r="L104" s="574"/>
      <c r="M104" s="574"/>
      <c r="N104" s="574"/>
      <c r="O104" s="574"/>
      <c r="P104" s="574"/>
      <c r="Q104" s="574"/>
      <c r="R104" s="574"/>
      <c r="S104" s="577"/>
    </row>
    <row r="105" spans="1:19" x14ac:dyDescent="0.25">
      <c r="A105" s="1437" t="s">
        <v>352</v>
      </c>
      <c r="B105" s="1438"/>
      <c r="C105" s="1438"/>
      <c r="D105" s="1438"/>
      <c r="E105" s="665"/>
      <c r="F105" s="665"/>
      <c r="G105" s="665"/>
      <c r="H105" s="665"/>
      <c r="I105" s="665"/>
      <c r="J105" s="665"/>
      <c r="K105" s="666"/>
      <c r="L105" s="665"/>
      <c r="M105" s="665"/>
      <c r="N105" s="665"/>
      <c r="O105" s="665"/>
      <c r="P105" s="665"/>
      <c r="Q105" s="665"/>
      <c r="R105" s="665"/>
      <c r="S105" s="669"/>
    </row>
    <row r="106" spans="1:19" x14ac:dyDescent="0.25">
      <c r="A106" s="913" t="s">
        <v>1111</v>
      </c>
      <c r="B106" s="910"/>
      <c r="C106" s="910"/>
      <c r="D106" s="910"/>
      <c r="E106" s="910"/>
      <c r="F106" s="910"/>
      <c r="G106" s="910"/>
      <c r="H106" s="910"/>
      <c r="I106" s="910"/>
      <c r="J106" s="910"/>
      <c r="K106" s="910"/>
      <c r="L106" s="910"/>
      <c r="M106" s="916" t="s">
        <v>347</v>
      </c>
      <c r="N106" s="910"/>
      <c r="O106" s="910"/>
      <c r="P106" s="910"/>
      <c r="Q106" s="910"/>
      <c r="R106" s="910"/>
      <c r="S106" s="911"/>
    </row>
    <row r="107" spans="1:19" x14ac:dyDescent="0.25">
      <c r="A107" s="913" t="s">
        <v>1112</v>
      </c>
      <c r="B107" s="910"/>
      <c r="C107" s="910"/>
      <c r="D107" s="910"/>
      <c r="E107" s="910"/>
      <c r="F107" s="910"/>
      <c r="G107" s="910"/>
      <c r="H107" s="910"/>
      <c r="I107" s="910"/>
      <c r="J107" s="910"/>
      <c r="K107" s="910"/>
      <c r="L107" s="910"/>
      <c r="M107" s="944">
        <v>264</v>
      </c>
      <c r="N107" s="944" t="s">
        <v>1116</v>
      </c>
      <c r="O107" s="910"/>
      <c r="P107" s="910"/>
      <c r="Q107" s="910"/>
      <c r="R107" s="910"/>
      <c r="S107" s="911"/>
    </row>
    <row r="108" spans="1:19" x14ac:dyDescent="0.25">
      <c r="A108" s="913" t="s">
        <v>1113</v>
      </c>
      <c r="B108" s="910"/>
      <c r="C108" s="910"/>
      <c r="D108" s="910"/>
      <c r="E108" s="910"/>
      <c r="F108" s="910"/>
      <c r="G108" s="910"/>
      <c r="H108" s="910"/>
      <c r="I108" s="910"/>
      <c r="J108" s="910"/>
      <c r="K108" s="910"/>
      <c r="L108" s="910"/>
      <c r="M108" s="944">
        <v>282</v>
      </c>
      <c r="N108" s="944" t="s">
        <v>1116</v>
      </c>
      <c r="O108" s="910"/>
      <c r="P108" s="910"/>
      <c r="Q108" s="910"/>
      <c r="R108" s="910"/>
      <c r="S108" s="911"/>
    </row>
    <row r="109" spans="1:19" x14ac:dyDescent="0.25">
      <c r="A109" s="913" t="s">
        <v>1114</v>
      </c>
      <c r="B109" s="654"/>
      <c r="C109" s="654"/>
      <c r="D109" s="654"/>
      <c r="E109" s="654"/>
      <c r="F109" s="654"/>
      <c r="G109" s="654"/>
      <c r="H109" s="654"/>
      <c r="I109" s="654"/>
      <c r="J109" s="654"/>
      <c r="K109" s="903"/>
      <c r="L109" s="654"/>
      <c r="M109" s="944">
        <v>424</v>
      </c>
      <c r="N109" s="944" t="s">
        <v>1116</v>
      </c>
      <c r="O109" s="654"/>
      <c r="P109" s="654"/>
      <c r="Q109" s="654"/>
      <c r="R109" s="654"/>
      <c r="S109" s="663"/>
    </row>
    <row r="110" spans="1:19" x14ac:dyDescent="0.25">
      <c r="A110" s="913" t="s">
        <v>1115</v>
      </c>
      <c r="B110" s="654"/>
      <c r="C110" s="654"/>
      <c r="D110" s="654"/>
      <c r="E110" s="654"/>
      <c r="F110" s="654"/>
      <c r="G110" s="654"/>
      <c r="H110" s="654"/>
      <c r="I110" s="654"/>
      <c r="J110" s="654"/>
      <c r="K110" s="903"/>
      <c r="L110" s="654"/>
      <c r="M110" s="944">
        <v>495</v>
      </c>
      <c r="N110" s="944" t="s">
        <v>1116</v>
      </c>
      <c r="O110" s="654"/>
      <c r="P110" s="654"/>
      <c r="Q110" s="654"/>
      <c r="R110" s="654"/>
      <c r="S110" s="663"/>
    </row>
    <row r="111" spans="1:19" x14ac:dyDescent="0.25">
      <c r="A111" s="664"/>
      <c r="B111" s="654"/>
      <c r="C111" s="654"/>
      <c r="D111" s="654"/>
      <c r="E111" s="654"/>
      <c r="F111" s="654"/>
      <c r="G111" s="654"/>
      <c r="H111" s="654"/>
      <c r="I111" s="654"/>
      <c r="J111" s="654"/>
      <c r="K111" s="903"/>
      <c r="L111" s="654"/>
      <c r="M111" s="654"/>
      <c r="N111" s="945" t="s">
        <v>1117</v>
      </c>
      <c r="O111" s="654"/>
      <c r="P111" s="654"/>
      <c r="Q111" s="654"/>
      <c r="R111" s="654"/>
      <c r="S111" s="663"/>
    </row>
    <row r="112" spans="1:19" x14ac:dyDescent="0.25">
      <c r="A112" s="664"/>
      <c r="B112" s="654"/>
      <c r="C112" s="654"/>
      <c r="D112" s="654"/>
      <c r="E112" s="654"/>
      <c r="F112" s="654"/>
      <c r="G112" s="654"/>
      <c r="H112" s="654"/>
      <c r="I112" s="654"/>
      <c r="J112" s="654"/>
      <c r="K112" s="654"/>
      <c r="L112" s="943"/>
      <c r="M112" s="943"/>
      <c r="N112" s="944" t="s">
        <v>1053</v>
      </c>
      <c r="O112" s="946"/>
      <c r="P112" s="654"/>
      <c r="Q112" s="654"/>
      <c r="R112" s="654"/>
      <c r="S112" s="663"/>
    </row>
    <row r="113" spans="1:21" x14ac:dyDescent="0.25">
      <c r="A113" s="664"/>
      <c r="B113" s="457" t="s">
        <v>1028</v>
      </c>
      <c r="C113" s="654"/>
      <c r="D113" s="654"/>
      <c r="E113" s="654"/>
      <c r="F113" s="654"/>
      <c r="G113" s="654"/>
      <c r="H113" s="654"/>
      <c r="I113" s="654"/>
      <c r="J113" s="654"/>
      <c r="K113" s="654"/>
      <c r="L113" s="654"/>
      <c r="M113" s="654"/>
      <c r="N113" s="654"/>
      <c r="O113" s="654"/>
      <c r="P113" s="654"/>
      <c r="Q113" s="654"/>
      <c r="R113" s="654"/>
      <c r="S113" s="663"/>
    </row>
    <row r="114" spans="1:21" x14ac:dyDescent="0.25">
      <c r="A114" s="664"/>
      <c r="B114" s="457" t="s">
        <v>1099</v>
      </c>
      <c r="C114" s="654"/>
      <c r="D114" s="654"/>
      <c r="E114" s="654"/>
      <c r="F114" s="654"/>
      <c r="G114" s="654"/>
      <c r="H114" s="654"/>
      <c r="I114" s="654"/>
      <c r="J114" s="654"/>
      <c r="K114" s="654"/>
      <c r="L114" s="654"/>
      <c r="M114" s="654"/>
      <c r="N114" s="654"/>
      <c r="O114" s="654"/>
      <c r="P114" s="654"/>
      <c r="Q114" s="654"/>
      <c r="R114" s="654"/>
      <c r="S114" s="663"/>
    </row>
    <row r="115" spans="1:21" x14ac:dyDescent="0.25">
      <c r="A115" s="578"/>
      <c r="B115" s="574"/>
      <c r="C115" s="574"/>
      <c r="D115" s="574"/>
      <c r="E115" s="574"/>
      <c r="F115" s="574"/>
      <c r="G115" s="574"/>
      <c r="H115" s="574"/>
      <c r="I115" s="574"/>
      <c r="J115" s="574"/>
      <c r="K115" s="574"/>
      <c r="L115" s="574"/>
      <c r="M115" s="574"/>
      <c r="N115" s="574"/>
      <c r="O115" s="574"/>
      <c r="P115" s="574"/>
      <c r="Q115" s="574"/>
      <c r="R115" s="574"/>
      <c r="S115" s="577"/>
    </row>
    <row r="116" spans="1:21" ht="14.25" customHeight="1" x14ac:dyDescent="0.25">
      <c r="A116" s="1452" t="s">
        <v>51</v>
      </c>
      <c r="B116" s="1453"/>
      <c r="C116" s="1453"/>
      <c r="D116" s="1454"/>
      <c r="E116" s="1455" t="s">
        <v>936</v>
      </c>
      <c r="F116" s="1456"/>
      <c r="G116" s="1456"/>
      <c r="H116" s="1456"/>
      <c r="I116" s="1456"/>
      <c r="J116" s="1456"/>
      <c r="K116" s="1456"/>
      <c r="L116" s="1456"/>
      <c r="M116" s="1456"/>
      <c r="N116" s="1456"/>
      <c r="O116" s="1456"/>
      <c r="P116" s="1456"/>
      <c r="Q116" s="1456"/>
      <c r="R116" s="1456"/>
      <c r="S116" s="1457"/>
    </row>
    <row r="117" spans="1:21" ht="14.25" customHeight="1" x14ac:dyDescent="0.25">
      <c r="A117" s="1461" t="s">
        <v>1118</v>
      </c>
      <c r="B117" s="1462"/>
      <c r="C117" s="1462"/>
      <c r="D117" s="1463"/>
      <c r="E117" s="1458"/>
      <c r="F117" s="1459"/>
      <c r="G117" s="1459"/>
      <c r="H117" s="1459"/>
      <c r="I117" s="1459"/>
      <c r="J117" s="1459"/>
      <c r="K117" s="1459"/>
      <c r="L117" s="1459"/>
      <c r="M117" s="1459"/>
      <c r="N117" s="1459"/>
      <c r="O117" s="1459"/>
      <c r="P117" s="1459"/>
      <c r="Q117" s="1459"/>
      <c r="R117" s="1459"/>
      <c r="S117" s="1460"/>
    </row>
    <row r="118" spans="1:21" ht="14.25" customHeight="1" x14ac:dyDescent="0.25">
      <c r="A118" s="1464" t="s">
        <v>52</v>
      </c>
      <c r="B118" s="1465"/>
      <c r="C118" s="1465"/>
      <c r="D118" s="1466"/>
      <c r="E118" s="1467" t="s">
        <v>362</v>
      </c>
      <c r="F118" s="1468"/>
      <c r="G118" s="1468"/>
      <c r="H118" s="1468"/>
      <c r="I118" s="1468"/>
      <c r="J118" s="1468"/>
      <c r="K118" s="1468"/>
      <c r="L118" s="1468"/>
      <c r="M118" s="1468"/>
      <c r="N118" s="1468"/>
      <c r="O118" s="1468"/>
      <c r="P118" s="1468"/>
      <c r="Q118" s="1468"/>
      <c r="R118" s="1468"/>
      <c r="S118" s="1469"/>
    </row>
    <row r="119" spans="1:21" x14ac:dyDescent="0.25">
      <c r="A119" s="1437" t="s">
        <v>53</v>
      </c>
      <c r="B119" s="1438"/>
      <c r="C119" s="1438"/>
      <c r="D119" s="1438"/>
      <c r="E119" s="909"/>
      <c r="F119" s="660"/>
      <c r="G119" s="660"/>
      <c r="H119" s="660"/>
      <c r="I119" s="660"/>
      <c r="J119" s="660"/>
      <c r="K119" s="660"/>
      <c r="L119" s="660"/>
      <c r="M119" s="660"/>
      <c r="N119" s="660"/>
      <c r="O119" s="660"/>
      <c r="P119" s="660"/>
      <c r="Q119" s="660"/>
      <c r="R119" s="660"/>
      <c r="S119" s="661"/>
    </row>
    <row r="120" spans="1:21" x14ac:dyDescent="0.25">
      <c r="A120" s="1470" t="s">
        <v>1119</v>
      </c>
      <c r="B120" s="1471"/>
      <c r="C120" s="1471"/>
      <c r="D120" s="1471"/>
      <c r="E120" s="1471"/>
      <c r="F120" s="1471"/>
      <c r="G120" s="1471"/>
      <c r="H120" s="1471"/>
      <c r="I120" s="1471"/>
      <c r="J120" s="1471"/>
      <c r="K120" s="1471"/>
      <c r="L120" s="1471"/>
      <c r="M120" s="1471"/>
      <c r="N120" s="1471"/>
      <c r="O120" s="1471"/>
      <c r="P120" s="1471"/>
      <c r="Q120" s="1471"/>
      <c r="R120" s="1471"/>
      <c r="S120" s="1472"/>
    </row>
    <row r="121" spans="1:21" x14ac:dyDescent="0.25">
      <c r="A121" s="1473"/>
      <c r="B121" s="1471"/>
      <c r="C121" s="1471"/>
      <c r="D121" s="1471"/>
      <c r="E121" s="1471"/>
      <c r="F121" s="1471"/>
      <c r="G121" s="1471"/>
      <c r="H121" s="1471"/>
      <c r="I121" s="1471"/>
      <c r="J121" s="1471"/>
      <c r="K121" s="1471"/>
      <c r="L121" s="1471"/>
      <c r="M121" s="1471"/>
      <c r="N121" s="1471"/>
      <c r="O121" s="1471"/>
      <c r="P121" s="1471"/>
      <c r="Q121" s="1471"/>
      <c r="R121" s="1471"/>
      <c r="S121" s="1472"/>
    </row>
    <row r="122" spans="1:21" x14ac:dyDescent="0.25">
      <c r="A122" s="1473"/>
      <c r="B122" s="1471"/>
      <c r="C122" s="1471"/>
      <c r="D122" s="1471"/>
      <c r="E122" s="1471"/>
      <c r="F122" s="1471"/>
      <c r="G122" s="1471"/>
      <c r="H122" s="1471"/>
      <c r="I122" s="1471"/>
      <c r="J122" s="1471"/>
      <c r="K122" s="1471"/>
      <c r="L122" s="1471"/>
      <c r="M122" s="1471"/>
      <c r="N122" s="1471"/>
      <c r="O122" s="1471"/>
      <c r="P122" s="1471"/>
      <c r="Q122" s="1471"/>
      <c r="R122" s="1471"/>
      <c r="S122" s="1472"/>
      <c r="U122" s="671"/>
    </row>
    <row r="123" spans="1:21" x14ac:dyDescent="0.25">
      <c r="A123" s="1473"/>
      <c r="B123" s="1471"/>
      <c r="C123" s="1471"/>
      <c r="D123" s="1471"/>
      <c r="E123" s="1471"/>
      <c r="F123" s="1471"/>
      <c r="G123" s="1471"/>
      <c r="H123" s="1471"/>
      <c r="I123" s="1471"/>
      <c r="J123" s="1471"/>
      <c r="K123" s="1471"/>
      <c r="L123" s="1471"/>
      <c r="M123" s="1471"/>
      <c r="N123" s="1471"/>
      <c r="O123" s="1471"/>
      <c r="P123" s="1471"/>
      <c r="Q123" s="1471"/>
      <c r="R123" s="1471"/>
      <c r="S123" s="1472"/>
      <c r="U123" s="671"/>
    </row>
    <row r="124" spans="1:21" x14ac:dyDescent="0.25">
      <c r="A124" s="1473"/>
      <c r="B124" s="1471"/>
      <c r="C124" s="1471"/>
      <c r="D124" s="1471"/>
      <c r="E124" s="1471"/>
      <c r="F124" s="1471"/>
      <c r="G124" s="1471"/>
      <c r="H124" s="1471"/>
      <c r="I124" s="1471"/>
      <c r="J124" s="1471"/>
      <c r="K124" s="1471"/>
      <c r="L124" s="1471"/>
      <c r="M124" s="1471"/>
      <c r="N124" s="1471"/>
      <c r="O124" s="1471"/>
      <c r="P124" s="1471"/>
      <c r="Q124" s="1471"/>
      <c r="R124" s="1471"/>
      <c r="S124" s="1472"/>
    </row>
    <row r="125" spans="1:21" x14ac:dyDescent="0.25">
      <c r="A125" s="1473"/>
      <c r="B125" s="1471"/>
      <c r="C125" s="1471"/>
      <c r="D125" s="1471"/>
      <c r="E125" s="1471"/>
      <c r="F125" s="1471"/>
      <c r="G125" s="1471"/>
      <c r="H125" s="1471"/>
      <c r="I125" s="1471"/>
      <c r="J125" s="1471"/>
      <c r="K125" s="1471"/>
      <c r="L125" s="1471"/>
      <c r="M125" s="1471"/>
      <c r="N125" s="1471"/>
      <c r="O125" s="1471"/>
      <c r="P125" s="1471"/>
      <c r="Q125" s="1471"/>
      <c r="R125" s="1471"/>
      <c r="S125" s="1472"/>
    </row>
    <row r="126" spans="1:21" x14ac:dyDescent="0.25">
      <c r="A126" s="1473"/>
      <c r="B126" s="1471"/>
      <c r="C126" s="1471"/>
      <c r="D126" s="1471"/>
      <c r="E126" s="1471"/>
      <c r="F126" s="1471"/>
      <c r="G126" s="1471"/>
      <c r="H126" s="1471"/>
      <c r="I126" s="1471"/>
      <c r="J126" s="1471"/>
      <c r="K126" s="1471"/>
      <c r="L126" s="1471"/>
      <c r="M126" s="1471"/>
      <c r="N126" s="1471"/>
      <c r="O126" s="1471"/>
      <c r="P126" s="1471"/>
      <c r="Q126" s="1471"/>
      <c r="R126" s="1471"/>
      <c r="S126" s="1472"/>
    </row>
    <row r="127" spans="1:21" x14ac:dyDescent="0.25">
      <c r="A127" s="1474"/>
      <c r="B127" s="1475"/>
      <c r="C127" s="1475"/>
      <c r="D127" s="1475"/>
      <c r="E127" s="1475"/>
      <c r="F127" s="1475"/>
      <c r="G127" s="1475"/>
      <c r="H127" s="1475"/>
      <c r="I127" s="1475"/>
      <c r="J127" s="1475"/>
      <c r="K127" s="1475"/>
      <c r="L127" s="1475"/>
      <c r="M127" s="1475"/>
      <c r="N127" s="1475"/>
      <c r="O127" s="1475"/>
      <c r="P127" s="1475"/>
      <c r="Q127" s="1475"/>
      <c r="R127" s="1475"/>
      <c r="S127" s="1476"/>
    </row>
    <row r="128" spans="1:21" x14ac:dyDescent="0.25">
      <c r="A128" s="1437" t="s">
        <v>351</v>
      </c>
      <c r="B128" s="1438"/>
      <c r="C128" s="1438"/>
      <c r="D128" s="1438"/>
      <c r="E128" s="668"/>
      <c r="F128" s="665"/>
      <c r="G128" s="665"/>
      <c r="H128" s="665"/>
      <c r="I128" s="665"/>
      <c r="J128" s="665"/>
      <c r="K128" s="665"/>
      <c r="L128" s="665"/>
      <c r="M128" s="665"/>
      <c r="N128" s="665"/>
      <c r="O128" s="665"/>
      <c r="P128" s="665"/>
      <c r="Q128" s="665"/>
      <c r="R128" s="665"/>
      <c r="S128" s="669"/>
    </row>
    <row r="129" spans="1:19" x14ac:dyDescent="0.25">
      <c r="A129" s="1477" t="s">
        <v>1120</v>
      </c>
      <c r="B129" s="1478"/>
      <c r="C129" s="1478"/>
      <c r="D129" s="1478"/>
      <c r="E129" s="1478"/>
      <c r="F129" s="1478"/>
      <c r="G129" s="1478"/>
      <c r="H129" s="1478"/>
      <c r="I129" s="1478"/>
      <c r="J129" s="1478"/>
      <c r="K129" s="1478"/>
      <c r="L129" s="1478"/>
      <c r="M129" s="1478"/>
      <c r="N129" s="1478"/>
      <c r="O129" s="1478"/>
      <c r="P129" s="1478"/>
      <c r="Q129" s="1478"/>
      <c r="R129" s="1478"/>
      <c r="S129" s="1479"/>
    </row>
    <row r="130" spans="1:19" x14ac:dyDescent="0.25">
      <c r="A130" s="1477"/>
      <c r="B130" s="1478"/>
      <c r="C130" s="1478"/>
      <c r="D130" s="1478"/>
      <c r="E130" s="1478"/>
      <c r="F130" s="1478"/>
      <c r="G130" s="1478"/>
      <c r="H130" s="1478"/>
      <c r="I130" s="1478"/>
      <c r="J130" s="1478"/>
      <c r="K130" s="1478"/>
      <c r="L130" s="1478"/>
      <c r="M130" s="1478"/>
      <c r="N130" s="1478"/>
      <c r="O130" s="1478"/>
      <c r="P130" s="1478"/>
      <c r="Q130" s="1478"/>
      <c r="R130" s="1478"/>
      <c r="S130" s="1479"/>
    </row>
    <row r="131" spans="1:19" x14ac:dyDescent="0.25">
      <c r="A131" s="1480"/>
      <c r="B131" s="1481"/>
      <c r="C131" s="1481"/>
      <c r="D131" s="1481"/>
      <c r="E131" s="1481"/>
      <c r="F131" s="1481"/>
      <c r="G131" s="1481"/>
      <c r="H131" s="1481"/>
      <c r="I131" s="1481"/>
      <c r="J131" s="1481"/>
      <c r="K131" s="1481"/>
      <c r="L131" s="1481"/>
      <c r="M131" s="1481"/>
      <c r="N131" s="1481"/>
      <c r="O131" s="1481"/>
      <c r="P131" s="1481"/>
      <c r="Q131" s="1481"/>
      <c r="R131" s="1481"/>
      <c r="S131" s="1482"/>
    </row>
    <row r="132" spans="1:19" x14ac:dyDescent="0.25">
      <c r="A132" s="1437" t="s">
        <v>54</v>
      </c>
      <c r="B132" s="1438"/>
      <c r="C132" s="1438"/>
      <c r="D132" s="1438"/>
      <c r="E132" s="660"/>
      <c r="F132" s="660"/>
      <c r="G132" s="660"/>
      <c r="H132" s="660"/>
      <c r="I132" s="660"/>
      <c r="J132" s="660"/>
      <c r="K132" s="660"/>
      <c r="L132" s="660"/>
      <c r="M132" s="660"/>
      <c r="N132" s="660"/>
      <c r="O132" s="660"/>
      <c r="P132" s="660"/>
      <c r="Q132" s="660"/>
      <c r="R132" s="660"/>
      <c r="S132" s="661"/>
    </row>
    <row r="133" spans="1:19" x14ac:dyDescent="0.25">
      <c r="A133" s="1477" t="s">
        <v>1121</v>
      </c>
      <c r="B133" s="1478"/>
      <c r="C133" s="1478"/>
      <c r="D133" s="1478"/>
      <c r="E133" s="1478"/>
      <c r="F133" s="1478"/>
      <c r="G133" s="1478"/>
      <c r="H133" s="1478"/>
      <c r="I133" s="1478"/>
      <c r="J133" s="1478"/>
      <c r="K133" s="1478"/>
      <c r="L133" s="1478"/>
      <c r="M133" s="1478"/>
      <c r="N133" s="1478"/>
      <c r="O133" s="1478"/>
      <c r="P133" s="1478"/>
      <c r="Q133" s="1478"/>
      <c r="R133" s="1478"/>
      <c r="S133" s="1479"/>
    </row>
    <row r="134" spans="1:19" x14ac:dyDescent="0.25">
      <c r="A134" s="1477"/>
      <c r="B134" s="1478"/>
      <c r="C134" s="1478"/>
      <c r="D134" s="1478"/>
      <c r="E134" s="1478"/>
      <c r="F134" s="1478"/>
      <c r="G134" s="1478"/>
      <c r="H134" s="1478"/>
      <c r="I134" s="1478"/>
      <c r="J134" s="1478"/>
      <c r="K134" s="1478"/>
      <c r="L134" s="1478"/>
      <c r="M134" s="1478"/>
      <c r="N134" s="1478"/>
      <c r="O134" s="1478"/>
      <c r="P134" s="1478"/>
      <c r="Q134" s="1478"/>
      <c r="R134" s="1478"/>
      <c r="S134" s="1479"/>
    </row>
    <row r="135" spans="1:19" x14ac:dyDescent="0.25">
      <c r="A135" s="1477"/>
      <c r="B135" s="1478"/>
      <c r="C135" s="1478"/>
      <c r="D135" s="1478"/>
      <c r="E135" s="1478"/>
      <c r="F135" s="1478"/>
      <c r="G135" s="1478"/>
      <c r="H135" s="1478"/>
      <c r="I135" s="1478"/>
      <c r="J135" s="1478"/>
      <c r="K135" s="1478"/>
      <c r="L135" s="1478"/>
      <c r="M135" s="1478"/>
      <c r="N135" s="1478"/>
      <c r="O135" s="1478"/>
      <c r="P135" s="1478"/>
      <c r="Q135" s="1478"/>
      <c r="R135" s="1478"/>
      <c r="S135" s="1479"/>
    </row>
    <row r="136" spans="1:19" x14ac:dyDescent="0.25">
      <c r="A136" s="1477"/>
      <c r="B136" s="1478"/>
      <c r="C136" s="1478"/>
      <c r="D136" s="1478"/>
      <c r="E136" s="1478"/>
      <c r="F136" s="1478"/>
      <c r="G136" s="1478"/>
      <c r="H136" s="1478"/>
      <c r="I136" s="1478"/>
      <c r="J136" s="1478"/>
      <c r="K136" s="1478"/>
      <c r="L136" s="1478"/>
      <c r="M136" s="1478"/>
      <c r="N136" s="1478"/>
      <c r="O136" s="1478"/>
      <c r="P136" s="1478"/>
      <c r="Q136" s="1478"/>
      <c r="R136" s="1478"/>
      <c r="S136" s="1479"/>
    </row>
    <row r="137" spans="1:19" x14ac:dyDescent="0.25">
      <c r="A137" s="1477"/>
      <c r="B137" s="1478"/>
      <c r="C137" s="1478"/>
      <c r="D137" s="1478"/>
      <c r="E137" s="1478"/>
      <c r="F137" s="1478"/>
      <c r="G137" s="1478"/>
      <c r="H137" s="1478"/>
      <c r="I137" s="1478"/>
      <c r="J137" s="1478"/>
      <c r="K137" s="1478"/>
      <c r="L137" s="1478"/>
      <c r="M137" s="1478"/>
      <c r="N137" s="1478"/>
      <c r="O137" s="1478"/>
      <c r="P137" s="1478"/>
      <c r="Q137" s="1478"/>
      <c r="R137" s="1478"/>
      <c r="S137" s="1479"/>
    </row>
    <row r="138" spans="1:19" x14ac:dyDescent="0.25">
      <c r="A138" s="1477"/>
      <c r="B138" s="1478"/>
      <c r="C138" s="1478"/>
      <c r="D138" s="1478"/>
      <c r="E138" s="1478"/>
      <c r="F138" s="1478"/>
      <c r="G138" s="1478"/>
      <c r="H138" s="1478"/>
      <c r="I138" s="1478"/>
      <c r="J138" s="1478"/>
      <c r="K138" s="1478"/>
      <c r="L138" s="1478"/>
      <c r="M138" s="1478"/>
      <c r="N138" s="1478"/>
      <c r="O138" s="1478"/>
      <c r="P138" s="1478"/>
      <c r="Q138" s="1478"/>
      <c r="R138" s="1478"/>
      <c r="S138" s="1479"/>
    </row>
    <row r="139" spans="1:19" x14ac:dyDescent="0.25">
      <c r="A139" s="1477"/>
      <c r="B139" s="1478"/>
      <c r="C139" s="1478"/>
      <c r="D139" s="1478"/>
      <c r="E139" s="1478"/>
      <c r="F139" s="1478"/>
      <c r="G139" s="1478"/>
      <c r="H139" s="1478"/>
      <c r="I139" s="1478"/>
      <c r="J139" s="1478"/>
      <c r="K139" s="1478"/>
      <c r="L139" s="1478"/>
      <c r="M139" s="1478"/>
      <c r="N139" s="1478"/>
      <c r="O139" s="1478"/>
      <c r="P139" s="1478"/>
      <c r="Q139" s="1478"/>
      <c r="R139" s="1478"/>
      <c r="S139" s="1479"/>
    </row>
    <row r="140" spans="1:19" x14ac:dyDescent="0.25">
      <c r="A140" s="1477"/>
      <c r="B140" s="1478"/>
      <c r="C140" s="1478"/>
      <c r="D140" s="1478"/>
      <c r="E140" s="1478"/>
      <c r="F140" s="1478"/>
      <c r="G140" s="1478"/>
      <c r="H140" s="1478"/>
      <c r="I140" s="1478"/>
      <c r="J140" s="1478"/>
      <c r="K140" s="1478"/>
      <c r="L140" s="1478"/>
      <c r="M140" s="1478"/>
      <c r="N140" s="1478"/>
      <c r="O140" s="1478"/>
      <c r="P140" s="1478"/>
      <c r="Q140" s="1478"/>
      <c r="R140" s="1478"/>
      <c r="S140" s="1479"/>
    </row>
    <row r="141" spans="1:19" x14ac:dyDescent="0.25">
      <c r="A141" s="1477"/>
      <c r="B141" s="1478"/>
      <c r="C141" s="1478"/>
      <c r="D141" s="1478"/>
      <c r="E141" s="1478"/>
      <c r="F141" s="1478"/>
      <c r="G141" s="1478"/>
      <c r="H141" s="1478"/>
      <c r="I141" s="1478"/>
      <c r="J141" s="1478"/>
      <c r="K141" s="1478"/>
      <c r="L141" s="1478"/>
      <c r="M141" s="1478"/>
      <c r="N141" s="1478"/>
      <c r="O141" s="1478"/>
      <c r="P141" s="1478"/>
      <c r="Q141" s="1478"/>
      <c r="R141" s="1478"/>
      <c r="S141" s="1479"/>
    </row>
    <row r="142" spans="1:19" x14ac:dyDescent="0.25">
      <c r="A142" s="1477"/>
      <c r="B142" s="1478"/>
      <c r="C142" s="1478"/>
      <c r="D142" s="1478"/>
      <c r="E142" s="1478"/>
      <c r="F142" s="1478"/>
      <c r="G142" s="1478"/>
      <c r="H142" s="1478"/>
      <c r="I142" s="1478"/>
      <c r="J142" s="1478"/>
      <c r="K142" s="1478"/>
      <c r="L142" s="1478"/>
      <c r="M142" s="1478"/>
      <c r="N142" s="1478"/>
      <c r="O142" s="1478"/>
      <c r="P142" s="1478"/>
      <c r="Q142" s="1478"/>
      <c r="R142" s="1478"/>
      <c r="S142" s="1479"/>
    </row>
    <row r="143" spans="1:19" x14ac:dyDescent="0.25">
      <c r="A143" s="1477"/>
      <c r="B143" s="1478"/>
      <c r="C143" s="1478"/>
      <c r="D143" s="1478"/>
      <c r="E143" s="1478"/>
      <c r="F143" s="1478"/>
      <c r="G143" s="1478"/>
      <c r="H143" s="1478"/>
      <c r="I143" s="1478"/>
      <c r="J143" s="1478"/>
      <c r="K143" s="1478"/>
      <c r="L143" s="1478"/>
      <c r="M143" s="1478"/>
      <c r="N143" s="1478"/>
      <c r="O143" s="1478"/>
      <c r="P143" s="1478"/>
      <c r="Q143" s="1478"/>
      <c r="R143" s="1478"/>
      <c r="S143" s="1479"/>
    </row>
    <row r="144" spans="1:19" x14ac:dyDescent="0.25">
      <c r="A144" s="1477"/>
      <c r="B144" s="1478"/>
      <c r="C144" s="1478"/>
      <c r="D144" s="1478"/>
      <c r="E144" s="1478"/>
      <c r="F144" s="1478"/>
      <c r="G144" s="1478"/>
      <c r="H144" s="1478"/>
      <c r="I144" s="1478"/>
      <c r="J144" s="1478"/>
      <c r="K144" s="1478"/>
      <c r="L144" s="1478"/>
      <c r="M144" s="1478"/>
      <c r="N144" s="1478"/>
      <c r="O144" s="1478"/>
      <c r="P144" s="1478"/>
      <c r="Q144" s="1478"/>
      <c r="R144" s="1478"/>
      <c r="S144" s="1479"/>
    </row>
    <row r="145" spans="1:19" x14ac:dyDescent="0.25">
      <c r="A145" s="1477"/>
      <c r="B145" s="1478"/>
      <c r="C145" s="1478"/>
      <c r="D145" s="1478"/>
      <c r="E145" s="1478"/>
      <c r="F145" s="1478"/>
      <c r="G145" s="1478"/>
      <c r="H145" s="1478"/>
      <c r="I145" s="1478"/>
      <c r="J145" s="1478"/>
      <c r="K145" s="1478"/>
      <c r="L145" s="1478"/>
      <c r="M145" s="1478"/>
      <c r="N145" s="1478"/>
      <c r="O145" s="1478"/>
      <c r="P145" s="1478"/>
      <c r="Q145" s="1478"/>
      <c r="R145" s="1478"/>
      <c r="S145" s="1479"/>
    </row>
    <row r="146" spans="1:19" x14ac:dyDescent="0.25">
      <c r="A146" s="1477"/>
      <c r="B146" s="1478"/>
      <c r="C146" s="1478"/>
      <c r="D146" s="1478"/>
      <c r="E146" s="1478"/>
      <c r="F146" s="1478"/>
      <c r="G146" s="1478"/>
      <c r="H146" s="1478"/>
      <c r="I146" s="1478"/>
      <c r="J146" s="1478"/>
      <c r="K146" s="1478"/>
      <c r="L146" s="1478"/>
      <c r="M146" s="1478"/>
      <c r="N146" s="1478"/>
      <c r="O146" s="1478"/>
      <c r="P146" s="1478"/>
      <c r="Q146" s="1478"/>
      <c r="R146" s="1478"/>
      <c r="S146" s="1479"/>
    </row>
    <row r="147" spans="1:19" x14ac:dyDescent="0.25">
      <c r="A147" s="1477"/>
      <c r="B147" s="1478"/>
      <c r="C147" s="1478"/>
      <c r="D147" s="1478"/>
      <c r="E147" s="1478"/>
      <c r="F147" s="1478"/>
      <c r="G147" s="1478"/>
      <c r="H147" s="1478"/>
      <c r="I147" s="1478"/>
      <c r="J147" s="1478"/>
      <c r="K147" s="1478"/>
      <c r="L147" s="1478"/>
      <c r="M147" s="1478"/>
      <c r="N147" s="1478"/>
      <c r="O147" s="1478"/>
      <c r="P147" s="1478"/>
      <c r="Q147" s="1478"/>
      <c r="R147" s="1478"/>
      <c r="S147" s="1479"/>
    </row>
    <row r="148" spans="1:19" x14ac:dyDescent="0.25">
      <c r="A148" s="1480"/>
      <c r="B148" s="1481"/>
      <c r="C148" s="1481"/>
      <c r="D148" s="1481"/>
      <c r="E148" s="1481"/>
      <c r="F148" s="1481"/>
      <c r="G148" s="1481"/>
      <c r="H148" s="1481"/>
      <c r="I148" s="1481"/>
      <c r="J148" s="1481"/>
      <c r="K148" s="1481"/>
      <c r="L148" s="1481"/>
      <c r="M148" s="1481"/>
      <c r="N148" s="1481"/>
      <c r="O148" s="1481"/>
      <c r="P148" s="1481"/>
      <c r="Q148" s="1481"/>
      <c r="R148" s="1481"/>
      <c r="S148" s="1482"/>
    </row>
    <row r="149" spans="1:19" x14ac:dyDescent="0.25">
      <c r="A149" s="1437" t="s">
        <v>60</v>
      </c>
      <c r="B149" s="1438"/>
      <c r="C149" s="1438"/>
      <c r="D149" s="1438"/>
      <c r="E149" s="665"/>
      <c r="F149" s="665"/>
      <c r="G149" s="665"/>
      <c r="H149" s="665"/>
      <c r="I149" s="665"/>
      <c r="J149" s="665"/>
      <c r="K149" s="666"/>
      <c r="L149" s="665"/>
      <c r="M149" s="665"/>
      <c r="N149" s="665"/>
      <c r="O149" s="665"/>
      <c r="P149" s="665"/>
      <c r="Q149" s="665"/>
      <c r="R149" s="665"/>
      <c r="S149" s="669"/>
    </row>
    <row r="150" spans="1:19" x14ac:dyDescent="0.25">
      <c r="A150" s="1477" t="s">
        <v>353</v>
      </c>
      <c r="B150" s="1478"/>
      <c r="C150" s="1478"/>
      <c r="D150" s="1478"/>
      <c r="E150" s="1478"/>
      <c r="F150" s="1478"/>
      <c r="G150" s="1478"/>
      <c r="H150" s="1478"/>
      <c r="I150" s="1478"/>
      <c r="J150" s="1478"/>
      <c r="K150" s="1478"/>
      <c r="L150" s="1478"/>
      <c r="M150" s="1478"/>
      <c r="N150" s="1478"/>
      <c r="O150" s="1478"/>
      <c r="P150" s="1478"/>
      <c r="Q150" s="1478"/>
      <c r="R150" s="1478"/>
      <c r="S150" s="1479"/>
    </row>
    <row r="151" spans="1:19" x14ac:dyDescent="0.25">
      <c r="A151" s="1477"/>
      <c r="B151" s="1478"/>
      <c r="C151" s="1478"/>
      <c r="D151" s="1478"/>
      <c r="E151" s="1478"/>
      <c r="F151" s="1478"/>
      <c r="G151" s="1478"/>
      <c r="H151" s="1478"/>
      <c r="I151" s="1478"/>
      <c r="J151" s="1478"/>
      <c r="K151" s="1478"/>
      <c r="L151" s="1478"/>
      <c r="M151" s="1478"/>
      <c r="N151" s="1478"/>
      <c r="O151" s="1478"/>
      <c r="P151" s="1478"/>
      <c r="Q151" s="1478"/>
      <c r="R151" s="1478"/>
      <c r="S151" s="1479"/>
    </row>
    <row r="152" spans="1:19" x14ac:dyDescent="0.25">
      <c r="A152" s="1477"/>
      <c r="B152" s="1478"/>
      <c r="C152" s="1478"/>
      <c r="D152" s="1478"/>
      <c r="E152" s="1478"/>
      <c r="F152" s="1478"/>
      <c r="G152" s="1478"/>
      <c r="H152" s="1478"/>
      <c r="I152" s="1478"/>
      <c r="J152" s="1478"/>
      <c r="K152" s="1478"/>
      <c r="L152" s="1478"/>
      <c r="M152" s="1478"/>
      <c r="N152" s="1478"/>
      <c r="O152" s="1478"/>
      <c r="P152" s="1478"/>
      <c r="Q152" s="1478"/>
      <c r="R152" s="1478"/>
      <c r="S152" s="1479"/>
    </row>
    <row r="153" spans="1:19" x14ac:dyDescent="0.25">
      <c r="A153" s="875"/>
      <c r="B153" s="832"/>
      <c r="C153" s="654"/>
      <c r="D153" s="654"/>
      <c r="E153" s="654"/>
      <c r="F153" s="654"/>
      <c r="G153" s="654"/>
      <c r="H153" s="915" t="s">
        <v>1124</v>
      </c>
      <c r="I153" s="654"/>
      <c r="J153" s="660"/>
      <c r="K153" s="903"/>
      <c r="L153" s="884"/>
      <c r="M153" s="654"/>
      <c r="N153" s="654"/>
      <c r="O153" s="654"/>
      <c r="P153" s="654"/>
      <c r="Q153" s="654"/>
      <c r="R153" s="654"/>
      <c r="S153" s="663"/>
    </row>
    <row r="154" spans="1:19" ht="12.75" customHeight="1" x14ac:dyDescent="0.25">
      <c r="A154" s="875" t="s">
        <v>1122</v>
      </c>
      <c r="B154" s="832"/>
      <c r="C154" s="654"/>
      <c r="D154" s="654"/>
      <c r="E154" s="654"/>
      <c r="F154" s="921"/>
      <c r="G154" s="1551"/>
      <c r="H154" s="1552"/>
      <c r="I154" s="948" t="s">
        <v>82</v>
      </c>
      <c r="J154" s="950" t="s">
        <v>1125</v>
      </c>
      <c r="K154" s="832">
        <v>0.7</v>
      </c>
      <c r="L154" s="947"/>
      <c r="M154" s="1553"/>
      <c r="N154" s="1554"/>
      <c r="O154" s="939" t="s">
        <v>62</v>
      </c>
      <c r="P154" s="654"/>
      <c r="Q154" s="654"/>
      <c r="R154" s="654"/>
      <c r="S154" s="663"/>
    </row>
    <row r="155" spans="1:19" ht="12.75" customHeight="1" x14ac:dyDescent="0.25">
      <c r="A155" s="949"/>
      <c r="B155" s="832"/>
      <c r="C155" s="654"/>
      <c r="D155" s="654"/>
      <c r="E155" s="654"/>
      <c r="F155" s="921"/>
      <c r="G155" s="921"/>
      <c r="H155" s="921"/>
      <c r="I155" s="908"/>
      <c r="J155" s="970"/>
      <c r="K155" s="921"/>
      <c r="L155" s="947"/>
      <c r="M155" s="943"/>
      <c r="N155" s="943"/>
      <c r="O155" s="943"/>
      <c r="P155" s="654"/>
      <c r="Q155" s="654"/>
      <c r="R155" s="654"/>
      <c r="S155" s="663"/>
    </row>
    <row r="156" spans="1:19" x14ac:dyDescent="0.25">
      <c r="A156" s="875" t="s">
        <v>1123</v>
      </c>
      <c r="B156" s="832"/>
      <c r="C156" s="654"/>
      <c r="D156" s="654"/>
      <c r="E156" s="654"/>
      <c r="F156" s="654"/>
      <c r="G156" s="1551"/>
      <c r="H156" s="1552"/>
      <c r="I156" s="948" t="s">
        <v>82</v>
      </c>
      <c r="J156" s="950" t="s">
        <v>1125</v>
      </c>
      <c r="K156" s="832">
        <v>0.98</v>
      </c>
      <c r="L156" s="660"/>
      <c r="M156" s="1553"/>
      <c r="N156" s="1554"/>
      <c r="O156" s="939" t="s">
        <v>62</v>
      </c>
      <c r="P156" s="654"/>
      <c r="Q156" s="654"/>
      <c r="R156" s="654"/>
      <c r="S156" s="663"/>
    </row>
    <row r="157" spans="1:19" x14ac:dyDescent="0.25">
      <c r="A157" s="949"/>
      <c r="B157" s="832"/>
      <c r="C157" s="654"/>
      <c r="D157" s="654"/>
      <c r="E157" s="654"/>
      <c r="F157" s="654"/>
      <c r="G157" s="654"/>
      <c r="H157" s="654"/>
      <c r="I157" s="908"/>
      <c r="J157" s="914"/>
      <c r="K157" s="654"/>
      <c r="L157" s="660"/>
      <c r="M157" s="654"/>
      <c r="N157" s="654"/>
      <c r="O157" s="654"/>
      <c r="P157" s="654"/>
      <c r="Q157" s="654"/>
      <c r="R157" s="654"/>
      <c r="S157" s="663"/>
    </row>
    <row r="158" spans="1:19" x14ac:dyDescent="0.25">
      <c r="A158" s="875"/>
      <c r="B158" s="832"/>
      <c r="C158" s="654"/>
      <c r="D158" s="654"/>
      <c r="E158" s="654"/>
      <c r="F158" s="654"/>
      <c r="G158" s="654"/>
      <c r="H158" s="654"/>
      <c r="I158" s="908"/>
      <c r="J158" s="914"/>
      <c r="K158" s="654"/>
      <c r="L158" s="660"/>
      <c r="M158" s="943"/>
      <c r="N158" s="943"/>
      <c r="O158" s="943"/>
      <c r="P158" s="654"/>
      <c r="Q158" s="654"/>
      <c r="R158" s="654"/>
      <c r="S158" s="663"/>
    </row>
    <row r="159" spans="1:19" x14ac:dyDescent="0.25">
      <c r="A159" s="875" t="s">
        <v>60</v>
      </c>
      <c r="B159" s="832"/>
      <c r="C159" s="654"/>
      <c r="D159" s="654"/>
      <c r="E159" s="654"/>
      <c r="F159" s="654"/>
      <c r="G159" s="654"/>
      <c r="H159" s="654"/>
      <c r="I159" s="908"/>
      <c r="J159" s="914"/>
      <c r="K159" s="654"/>
      <c r="L159" s="660"/>
      <c r="M159" s="1553"/>
      <c r="N159" s="1554"/>
      <c r="O159" s="939" t="s">
        <v>62</v>
      </c>
      <c r="P159" s="654"/>
      <c r="Q159" s="654"/>
      <c r="R159" s="654"/>
      <c r="S159" s="663"/>
    </row>
    <row r="160" spans="1:19" x14ac:dyDescent="0.25">
      <c r="A160" s="664"/>
      <c r="B160" s="654"/>
      <c r="C160" s="654"/>
      <c r="D160" s="654"/>
      <c r="E160" s="654"/>
      <c r="F160" s="654"/>
      <c r="G160" s="915"/>
      <c r="H160" s="654"/>
      <c r="I160" s="654"/>
      <c r="J160" s="660"/>
      <c r="K160" s="654"/>
      <c r="L160" s="916"/>
      <c r="M160" s="654"/>
      <c r="N160" s="654"/>
      <c r="O160" s="654"/>
      <c r="P160" s="654"/>
      <c r="Q160" s="654"/>
      <c r="R160" s="654"/>
      <c r="S160" s="663"/>
    </row>
    <row r="161" spans="1:19" x14ac:dyDescent="0.25">
      <c r="A161" s="875"/>
      <c r="B161" s="654"/>
      <c r="C161" s="654"/>
      <c r="D161" s="654"/>
      <c r="E161" s="828"/>
      <c r="F161" s="901"/>
      <c r="G161" s="828"/>
      <c r="H161" s="905"/>
      <c r="I161" s="905"/>
      <c r="J161" s="897"/>
      <c r="K161" s="897"/>
      <c r="L161" s="897"/>
      <c r="M161" s="828"/>
      <c r="N161" s="900"/>
      <c r="O161" s="828"/>
      <c r="P161" s="654"/>
      <c r="Q161" s="654"/>
      <c r="R161" s="654"/>
      <c r="S161" s="663"/>
    </row>
    <row r="162" spans="1:19" x14ac:dyDescent="0.25">
      <c r="A162" s="1437" t="s">
        <v>352</v>
      </c>
      <c r="B162" s="1438"/>
      <c r="C162" s="1438"/>
      <c r="D162" s="1438"/>
      <c r="E162" s="660"/>
      <c r="F162" s="660"/>
      <c r="G162" s="660"/>
      <c r="H162" s="660"/>
      <c r="I162" s="660"/>
      <c r="J162" s="660"/>
      <c r="K162" s="896"/>
      <c r="L162" s="660"/>
      <c r="M162" s="660"/>
      <c r="N162" s="660"/>
      <c r="O162" s="660"/>
      <c r="P162" s="665"/>
      <c r="Q162" s="665"/>
      <c r="R162" s="665"/>
      <c r="S162" s="669"/>
    </row>
    <row r="163" spans="1:19" x14ac:dyDescent="0.25">
      <c r="A163" s="952"/>
      <c r="B163" s="953"/>
      <c r="C163" s="953"/>
      <c r="D163" s="953"/>
      <c r="E163" s="660"/>
      <c r="F163" s="660"/>
      <c r="G163" s="660"/>
      <c r="H163" s="660"/>
      <c r="I163" s="660"/>
      <c r="J163" s="660"/>
      <c r="K163" s="896"/>
      <c r="L163" s="660"/>
      <c r="M163" s="660"/>
      <c r="N163" s="660"/>
      <c r="O163" s="660"/>
      <c r="P163" s="660"/>
      <c r="Q163" s="660"/>
      <c r="R163" s="660"/>
      <c r="S163" s="661"/>
    </row>
    <row r="164" spans="1:19" s="878" customFormat="1" ht="12" customHeight="1" x14ac:dyDescent="0.25">
      <c r="A164" s="875"/>
      <c r="B164" s="832"/>
      <c r="C164" s="832"/>
      <c r="D164" s="832"/>
      <c r="E164" s="832"/>
      <c r="F164" s="832"/>
      <c r="G164" s="832"/>
      <c r="H164" s="832"/>
      <c r="I164" s="832"/>
      <c r="J164" s="832"/>
      <c r="K164" s="917"/>
      <c r="L164" s="918"/>
      <c r="M164" s="917"/>
      <c r="N164" s="832"/>
      <c r="O164" s="832"/>
      <c r="P164" s="918"/>
      <c r="Q164" s="832"/>
      <c r="R164" s="832"/>
      <c r="S164" s="879"/>
    </row>
    <row r="165" spans="1:19" s="891" customFormat="1" ht="15" customHeight="1" x14ac:dyDescent="0.25">
      <c r="A165" s="971"/>
      <c r="B165" s="972"/>
      <c r="C165" s="973"/>
      <c r="D165" s="927"/>
      <c r="E165" s="927"/>
      <c r="F165" s="974"/>
      <c r="G165" s="927"/>
      <c r="H165" s="906"/>
      <c r="I165" s="951" t="s">
        <v>1130</v>
      </c>
      <c r="J165" s="972"/>
      <c r="K165" s="973"/>
      <c r="L165" s="927"/>
      <c r="M165" s="927"/>
      <c r="N165" s="338" t="s">
        <v>347</v>
      </c>
      <c r="O165" s="927"/>
      <c r="P165" s="906"/>
      <c r="Q165" s="922"/>
      <c r="R165" s="975"/>
      <c r="S165" s="879"/>
    </row>
    <row r="166" spans="1:19" s="878" customFormat="1" ht="12.75" customHeight="1" x14ac:dyDescent="0.25">
      <c r="A166" s="976"/>
      <c r="B166" s="940"/>
      <c r="C166" s="931"/>
      <c r="D166" s="969"/>
      <c r="E166" s="927"/>
      <c r="F166" s="1555"/>
      <c r="G166" s="1555"/>
      <c r="H166" s="835"/>
      <c r="I166" s="933"/>
      <c r="J166" s="938" t="s">
        <v>1074</v>
      </c>
      <c r="K166" s="923" t="s">
        <v>63</v>
      </c>
      <c r="L166" s="969"/>
      <c r="M166" s="927"/>
      <c r="N166" s="1556"/>
      <c r="O166" s="1556"/>
      <c r="P166" s="835" t="s">
        <v>1094</v>
      </c>
      <c r="Q166" s="922" t="s">
        <v>1131</v>
      </c>
      <c r="R166" s="977"/>
      <c r="S166" s="879"/>
    </row>
    <row r="167" spans="1:19" s="878" customFormat="1" x14ac:dyDescent="0.25">
      <c r="A167" s="1446"/>
      <c r="B167" s="1447"/>
      <c r="C167" s="1447"/>
      <c r="D167" s="1447"/>
      <c r="E167" s="1447"/>
      <c r="F167" s="1447"/>
      <c r="G167" s="1447"/>
      <c r="H167" s="1447"/>
      <c r="I167" s="907"/>
      <c r="J167" s="938" t="s">
        <v>1126</v>
      </c>
      <c r="K167" s="923" t="s">
        <v>63</v>
      </c>
      <c r="L167" s="907"/>
      <c r="M167" s="907"/>
      <c r="N167" s="922"/>
      <c r="O167" s="907"/>
      <c r="P167" s="835" t="s">
        <v>1094</v>
      </c>
      <c r="Q167" s="922" t="s">
        <v>1131</v>
      </c>
      <c r="R167" s="977"/>
      <c r="S167" s="879"/>
    </row>
    <row r="168" spans="1:19" s="878" customFormat="1" x14ac:dyDescent="0.25">
      <c r="A168" s="1446"/>
      <c r="B168" s="1447"/>
      <c r="C168" s="1447"/>
      <c r="D168" s="1447"/>
      <c r="E168" s="1447"/>
      <c r="F168" s="1447"/>
      <c r="G168" s="1447"/>
      <c r="H168" s="1447"/>
      <c r="I168" s="907"/>
      <c r="J168" s="938" t="s">
        <v>1127</v>
      </c>
      <c r="K168" s="923" t="s">
        <v>63</v>
      </c>
      <c r="L168" s="907"/>
      <c r="M168" s="907"/>
      <c r="N168" s="922"/>
      <c r="O168" s="907"/>
      <c r="P168" s="835" t="s">
        <v>1094</v>
      </c>
      <c r="Q168" s="922" t="s">
        <v>1131</v>
      </c>
      <c r="R168" s="977"/>
      <c r="S168" s="879"/>
    </row>
    <row r="169" spans="1:19" s="878" customFormat="1" x14ac:dyDescent="0.25">
      <c r="A169" s="875"/>
      <c r="B169" s="940"/>
      <c r="C169" s="832"/>
      <c r="D169" s="940"/>
      <c r="E169" s="832"/>
      <c r="F169" s="940"/>
      <c r="G169" s="832"/>
      <c r="H169" s="940"/>
      <c r="I169" s="907"/>
      <c r="J169" s="938" t="s">
        <v>1129</v>
      </c>
      <c r="K169" s="923" t="s">
        <v>63</v>
      </c>
      <c r="L169" s="907"/>
      <c r="M169" s="907"/>
      <c r="N169" s="922"/>
      <c r="O169" s="907"/>
      <c r="P169" s="835" t="s">
        <v>1094</v>
      </c>
      <c r="Q169" s="922" t="s">
        <v>1131</v>
      </c>
      <c r="R169" s="977"/>
      <c r="S169" s="879"/>
    </row>
    <row r="170" spans="1:19" s="878" customFormat="1" x14ac:dyDescent="0.25">
      <c r="A170" s="875"/>
      <c r="B170" s="832"/>
      <c r="C170" s="832"/>
      <c r="D170" s="832"/>
      <c r="E170" s="832"/>
      <c r="F170" s="832"/>
      <c r="G170" s="832"/>
      <c r="H170" s="832"/>
      <c r="I170" s="907"/>
      <c r="J170" s="938" t="s">
        <v>1128</v>
      </c>
      <c r="K170" s="923" t="s">
        <v>63</v>
      </c>
      <c r="L170" s="907"/>
      <c r="M170" s="907"/>
      <c r="N170" s="922"/>
      <c r="O170" s="907"/>
      <c r="P170" s="835" t="s">
        <v>1094</v>
      </c>
      <c r="Q170" s="922" t="s">
        <v>1131</v>
      </c>
      <c r="R170" s="977"/>
      <c r="S170" s="879"/>
    </row>
    <row r="171" spans="1:19" s="878" customFormat="1" x14ac:dyDescent="0.25">
      <c r="A171" s="875"/>
      <c r="B171" s="457"/>
      <c r="C171" s="832"/>
      <c r="D171" s="832"/>
      <c r="E171" s="832"/>
      <c r="F171" s="832"/>
      <c r="G171" s="832"/>
      <c r="H171" s="832"/>
      <c r="I171" s="832"/>
      <c r="J171" s="832"/>
      <c r="K171" s="832"/>
      <c r="L171" s="832"/>
      <c r="M171" s="832"/>
      <c r="N171" s="832"/>
      <c r="O171" s="832"/>
      <c r="P171" s="832"/>
      <c r="Q171" s="832"/>
      <c r="R171" s="832"/>
      <c r="S171" s="879"/>
    </row>
    <row r="172" spans="1:19" s="878" customFormat="1" x14ac:dyDescent="0.25">
      <c r="A172" s="875"/>
      <c r="B172" s="978" t="s">
        <v>1132</v>
      </c>
      <c r="C172" s="832"/>
      <c r="D172" s="832"/>
      <c r="E172" s="832"/>
      <c r="F172" s="832"/>
      <c r="G172" s="832"/>
      <c r="H172" s="832"/>
      <c r="I172" s="832"/>
      <c r="J172" s="832"/>
      <c r="K172" s="832"/>
      <c r="L172" s="832"/>
      <c r="M172" s="832"/>
      <c r="N172" s="832"/>
      <c r="O172" s="944" t="s">
        <v>1053</v>
      </c>
      <c r="P172" s="832"/>
      <c r="Q172" s="832"/>
      <c r="R172" s="832"/>
      <c r="S172" s="879"/>
    </row>
    <row r="173" spans="1:19" s="878" customFormat="1" ht="12.75" customHeight="1" x14ac:dyDescent="0.25">
      <c r="A173" s="880"/>
      <c r="B173" s="881"/>
      <c r="C173" s="881"/>
      <c r="D173" s="881"/>
      <c r="E173" s="881"/>
      <c r="F173" s="881"/>
      <c r="G173" s="881"/>
      <c r="H173" s="881"/>
      <c r="I173" s="881"/>
      <c r="J173" s="881"/>
      <c r="K173" s="881"/>
      <c r="L173" s="881"/>
      <c r="M173" s="881"/>
      <c r="N173" s="881"/>
      <c r="O173" s="881"/>
      <c r="P173" s="881"/>
      <c r="Q173" s="881"/>
      <c r="R173" s="881"/>
      <c r="S173" s="882"/>
    </row>
    <row r="174" spans="1:19" ht="13.8" x14ac:dyDescent="0.25">
      <c r="A174" s="1452" t="s">
        <v>51</v>
      </c>
      <c r="B174" s="1453"/>
      <c r="C174" s="1453"/>
      <c r="D174" s="1454"/>
      <c r="E174" s="1455" t="s">
        <v>937</v>
      </c>
      <c r="F174" s="1456"/>
      <c r="G174" s="1456"/>
      <c r="H174" s="1456"/>
      <c r="I174" s="1456"/>
      <c r="J174" s="1456"/>
      <c r="K174" s="1456"/>
      <c r="L174" s="1456"/>
      <c r="M174" s="1456"/>
      <c r="N174" s="1456"/>
      <c r="O174" s="1456"/>
      <c r="P174" s="1456"/>
      <c r="Q174" s="1456"/>
      <c r="R174" s="1456"/>
      <c r="S174" s="1457"/>
    </row>
    <row r="175" spans="1:19" ht="13.8" x14ac:dyDescent="0.25">
      <c r="A175" s="1461" t="s">
        <v>1133</v>
      </c>
      <c r="B175" s="1462"/>
      <c r="C175" s="1462"/>
      <c r="D175" s="1463"/>
      <c r="E175" s="1458"/>
      <c r="F175" s="1459"/>
      <c r="G175" s="1459"/>
      <c r="H175" s="1459"/>
      <c r="I175" s="1459"/>
      <c r="J175" s="1459"/>
      <c r="K175" s="1459"/>
      <c r="L175" s="1459"/>
      <c r="M175" s="1459"/>
      <c r="N175" s="1459"/>
      <c r="O175" s="1459"/>
      <c r="P175" s="1459"/>
      <c r="Q175" s="1459"/>
      <c r="R175" s="1459"/>
      <c r="S175" s="1460"/>
    </row>
    <row r="176" spans="1:19" ht="13.8" x14ac:dyDescent="0.25">
      <c r="A176" s="1464" t="s">
        <v>52</v>
      </c>
      <c r="B176" s="1465"/>
      <c r="C176" s="1465"/>
      <c r="D176" s="1466"/>
      <c r="E176" s="1467" t="s">
        <v>362</v>
      </c>
      <c r="F176" s="1468"/>
      <c r="G176" s="1468"/>
      <c r="H176" s="1468"/>
      <c r="I176" s="1468"/>
      <c r="J176" s="1468"/>
      <c r="K176" s="1468"/>
      <c r="L176" s="1468"/>
      <c r="M176" s="1468"/>
      <c r="N176" s="1468"/>
      <c r="O176" s="1468"/>
      <c r="P176" s="1468"/>
      <c r="Q176" s="1468"/>
      <c r="R176" s="1468"/>
      <c r="S176" s="1469"/>
    </row>
    <row r="177" spans="1:19" x14ac:dyDescent="0.25">
      <c r="A177" s="1437" t="s">
        <v>53</v>
      </c>
      <c r="B177" s="1438"/>
      <c r="C177" s="1438"/>
      <c r="D177" s="1438"/>
      <c r="E177" s="909"/>
      <c r="F177" s="660"/>
      <c r="G177" s="660"/>
      <c r="H177" s="660"/>
      <c r="I177" s="660"/>
      <c r="J177" s="660"/>
      <c r="K177" s="660"/>
      <c r="L177" s="660"/>
      <c r="M177" s="660"/>
      <c r="N177" s="660"/>
      <c r="O177" s="660"/>
      <c r="P177" s="660"/>
      <c r="Q177" s="660"/>
      <c r="R177" s="660"/>
      <c r="S177" s="661"/>
    </row>
    <row r="178" spans="1:19" x14ac:dyDescent="0.25">
      <c r="A178" s="1470" t="s">
        <v>1134</v>
      </c>
      <c r="B178" s="1471"/>
      <c r="C178" s="1471"/>
      <c r="D178" s="1471"/>
      <c r="E178" s="1471"/>
      <c r="F178" s="1471"/>
      <c r="G178" s="1471"/>
      <c r="H178" s="1471"/>
      <c r="I178" s="1471"/>
      <c r="J178" s="1471"/>
      <c r="K178" s="1471"/>
      <c r="L178" s="1471"/>
      <c r="M178" s="1471"/>
      <c r="N178" s="1471"/>
      <c r="O178" s="1471"/>
      <c r="P178" s="1471"/>
      <c r="Q178" s="1471"/>
      <c r="R178" s="1471"/>
      <c r="S178" s="1472"/>
    </row>
    <row r="179" spans="1:19" x14ac:dyDescent="0.25">
      <c r="A179" s="1473"/>
      <c r="B179" s="1471"/>
      <c r="C179" s="1471"/>
      <c r="D179" s="1471"/>
      <c r="E179" s="1471"/>
      <c r="F179" s="1471"/>
      <c r="G179" s="1471"/>
      <c r="H179" s="1471"/>
      <c r="I179" s="1471"/>
      <c r="J179" s="1471"/>
      <c r="K179" s="1471"/>
      <c r="L179" s="1471"/>
      <c r="M179" s="1471"/>
      <c r="N179" s="1471"/>
      <c r="O179" s="1471"/>
      <c r="P179" s="1471"/>
      <c r="Q179" s="1471"/>
      <c r="R179" s="1471"/>
      <c r="S179" s="1472"/>
    </row>
    <row r="180" spans="1:19" x14ac:dyDescent="0.25">
      <c r="A180" s="1473"/>
      <c r="B180" s="1471"/>
      <c r="C180" s="1471"/>
      <c r="D180" s="1471"/>
      <c r="E180" s="1471"/>
      <c r="F180" s="1471"/>
      <c r="G180" s="1471"/>
      <c r="H180" s="1471"/>
      <c r="I180" s="1471"/>
      <c r="J180" s="1471"/>
      <c r="K180" s="1471"/>
      <c r="L180" s="1471"/>
      <c r="M180" s="1471"/>
      <c r="N180" s="1471"/>
      <c r="O180" s="1471"/>
      <c r="P180" s="1471"/>
      <c r="Q180" s="1471"/>
      <c r="R180" s="1471"/>
      <c r="S180" s="1472"/>
    </row>
    <row r="181" spans="1:19" x14ac:dyDescent="0.25">
      <c r="A181" s="1473"/>
      <c r="B181" s="1471"/>
      <c r="C181" s="1471"/>
      <c r="D181" s="1471"/>
      <c r="E181" s="1471"/>
      <c r="F181" s="1471"/>
      <c r="G181" s="1471"/>
      <c r="H181" s="1471"/>
      <c r="I181" s="1471"/>
      <c r="J181" s="1471"/>
      <c r="K181" s="1471"/>
      <c r="L181" s="1471"/>
      <c r="M181" s="1471"/>
      <c r="N181" s="1471"/>
      <c r="O181" s="1471"/>
      <c r="P181" s="1471"/>
      <c r="Q181" s="1471"/>
      <c r="R181" s="1471"/>
      <c r="S181" s="1472"/>
    </row>
    <row r="182" spans="1:19" x14ac:dyDescent="0.25">
      <c r="A182" s="1473"/>
      <c r="B182" s="1471"/>
      <c r="C182" s="1471"/>
      <c r="D182" s="1471"/>
      <c r="E182" s="1471"/>
      <c r="F182" s="1471"/>
      <c r="G182" s="1471"/>
      <c r="H182" s="1471"/>
      <c r="I182" s="1471"/>
      <c r="J182" s="1471"/>
      <c r="K182" s="1471"/>
      <c r="L182" s="1471"/>
      <c r="M182" s="1471"/>
      <c r="N182" s="1471"/>
      <c r="O182" s="1471"/>
      <c r="P182" s="1471"/>
      <c r="Q182" s="1471"/>
      <c r="R182" s="1471"/>
      <c r="S182" s="1472"/>
    </row>
    <row r="183" spans="1:19" x14ac:dyDescent="0.25">
      <c r="A183" s="1473"/>
      <c r="B183" s="1471"/>
      <c r="C183" s="1471"/>
      <c r="D183" s="1471"/>
      <c r="E183" s="1471"/>
      <c r="F183" s="1471"/>
      <c r="G183" s="1471"/>
      <c r="H183" s="1471"/>
      <c r="I183" s="1471"/>
      <c r="J183" s="1471"/>
      <c r="K183" s="1471"/>
      <c r="L183" s="1471"/>
      <c r="M183" s="1471"/>
      <c r="N183" s="1471"/>
      <c r="O183" s="1471"/>
      <c r="P183" s="1471"/>
      <c r="Q183" s="1471"/>
      <c r="R183" s="1471"/>
      <c r="S183" s="1472"/>
    </row>
    <row r="184" spans="1:19" x14ac:dyDescent="0.25">
      <c r="A184" s="1473"/>
      <c r="B184" s="1471"/>
      <c r="C184" s="1471"/>
      <c r="D184" s="1471"/>
      <c r="E184" s="1471"/>
      <c r="F184" s="1471"/>
      <c r="G184" s="1471"/>
      <c r="H184" s="1471"/>
      <c r="I184" s="1471"/>
      <c r="J184" s="1471"/>
      <c r="K184" s="1471"/>
      <c r="L184" s="1471"/>
      <c r="M184" s="1471"/>
      <c r="N184" s="1471"/>
      <c r="O184" s="1471"/>
      <c r="P184" s="1471"/>
      <c r="Q184" s="1471"/>
      <c r="R184" s="1471"/>
      <c r="S184" s="1472"/>
    </row>
    <row r="185" spans="1:19" x14ac:dyDescent="0.25">
      <c r="A185" s="1474"/>
      <c r="B185" s="1475"/>
      <c r="C185" s="1475"/>
      <c r="D185" s="1475"/>
      <c r="E185" s="1475"/>
      <c r="F185" s="1475"/>
      <c r="G185" s="1475"/>
      <c r="H185" s="1475"/>
      <c r="I185" s="1475"/>
      <c r="J185" s="1475"/>
      <c r="K185" s="1475"/>
      <c r="L185" s="1475"/>
      <c r="M185" s="1475"/>
      <c r="N185" s="1475"/>
      <c r="O185" s="1475"/>
      <c r="P185" s="1475"/>
      <c r="Q185" s="1475"/>
      <c r="R185" s="1475"/>
      <c r="S185" s="1476"/>
    </row>
    <row r="186" spans="1:19" x14ac:dyDescent="0.25">
      <c r="A186" s="1437" t="s">
        <v>351</v>
      </c>
      <c r="B186" s="1438"/>
      <c r="C186" s="1438"/>
      <c r="D186" s="1438"/>
      <c r="E186" s="668"/>
      <c r="F186" s="665"/>
      <c r="G186" s="665"/>
      <c r="H186" s="665"/>
      <c r="I186" s="665"/>
      <c r="J186" s="665"/>
      <c r="K186" s="665"/>
      <c r="L186" s="665"/>
      <c r="M186" s="665"/>
      <c r="N186" s="665"/>
      <c r="O186" s="665"/>
      <c r="P186" s="665"/>
      <c r="Q186" s="665"/>
      <c r="R186" s="665"/>
      <c r="S186" s="669"/>
    </row>
    <row r="187" spans="1:19" x14ac:dyDescent="0.25">
      <c r="A187" s="1477" t="s">
        <v>1136</v>
      </c>
      <c r="B187" s="1478"/>
      <c r="C187" s="1478"/>
      <c r="D187" s="1478"/>
      <c r="E187" s="1478"/>
      <c r="F187" s="1478"/>
      <c r="G187" s="1478"/>
      <c r="H187" s="1478"/>
      <c r="I187" s="1478"/>
      <c r="J187" s="1478"/>
      <c r="K187" s="1478"/>
      <c r="L187" s="1478"/>
      <c r="M187" s="1478"/>
      <c r="N187" s="1478"/>
      <c r="O187" s="1478"/>
      <c r="P187" s="1478"/>
      <c r="Q187" s="1478"/>
      <c r="R187" s="1478"/>
      <c r="S187" s="1479"/>
    </row>
    <row r="188" spans="1:19" x14ac:dyDescent="0.25">
      <c r="A188" s="1477"/>
      <c r="B188" s="1478"/>
      <c r="C188" s="1478"/>
      <c r="D188" s="1478"/>
      <c r="E188" s="1478"/>
      <c r="F188" s="1478"/>
      <c r="G188" s="1478"/>
      <c r="H188" s="1478"/>
      <c r="I188" s="1478"/>
      <c r="J188" s="1478"/>
      <c r="K188" s="1478"/>
      <c r="L188" s="1478"/>
      <c r="M188" s="1478"/>
      <c r="N188" s="1478"/>
      <c r="O188" s="1478"/>
      <c r="P188" s="1478"/>
      <c r="Q188" s="1478"/>
      <c r="R188" s="1478"/>
      <c r="S188" s="1479"/>
    </row>
    <row r="189" spans="1:19" x14ac:dyDescent="0.25">
      <c r="A189" s="1480"/>
      <c r="B189" s="1481"/>
      <c r="C189" s="1481"/>
      <c r="D189" s="1481"/>
      <c r="E189" s="1481"/>
      <c r="F189" s="1481"/>
      <c r="G189" s="1481"/>
      <c r="H189" s="1481"/>
      <c r="I189" s="1481"/>
      <c r="J189" s="1481"/>
      <c r="K189" s="1481"/>
      <c r="L189" s="1481"/>
      <c r="M189" s="1481"/>
      <c r="N189" s="1481"/>
      <c r="O189" s="1481"/>
      <c r="P189" s="1481"/>
      <c r="Q189" s="1481"/>
      <c r="R189" s="1481"/>
      <c r="S189" s="1482"/>
    </row>
    <row r="190" spans="1:19" x14ac:dyDescent="0.25">
      <c r="A190" s="1437" t="s">
        <v>54</v>
      </c>
      <c r="B190" s="1438"/>
      <c r="C190" s="1438"/>
      <c r="D190" s="1438"/>
      <c r="E190" s="660"/>
      <c r="F190" s="660"/>
      <c r="G190" s="660"/>
      <c r="H190" s="660"/>
      <c r="I190" s="660"/>
      <c r="J190" s="660"/>
      <c r="K190" s="660"/>
      <c r="L190" s="660"/>
      <c r="M190" s="660"/>
      <c r="N190" s="660"/>
      <c r="O190" s="660"/>
      <c r="P190" s="660"/>
      <c r="Q190" s="660"/>
      <c r="R190" s="660"/>
      <c r="S190" s="661"/>
    </row>
    <row r="191" spans="1:19" x14ac:dyDescent="0.25">
      <c r="A191" s="1477" t="s">
        <v>1135</v>
      </c>
      <c r="B191" s="1478"/>
      <c r="C191" s="1478"/>
      <c r="D191" s="1478"/>
      <c r="E191" s="1478"/>
      <c r="F191" s="1478"/>
      <c r="G191" s="1478"/>
      <c r="H191" s="1478"/>
      <c r="I191" s="1478"/>
      <c r="J191" s="1478"/>
      <c r="K191" s="1478"/>
      <c r="L191" s="1478"/>
      <c r="M191" s="1478"/>
      <c r="N191" s="1478"/>
      <c r="O191" s="1478"/>
      <c r="P191" s="1478"/>
      <c r="Q191" s="1478"/>
      <c r="R191" s="1478"/>
      <c r="S191" s="1479"/>
    </row>
    <row r="192" spans="1:19" x14ac:dyDescent="0.25">
      <c r="A192" s="1477"/>
      <c r="B192" s="1478"/>
      <c r="C192" s="1478"/>
      <c r="D192" s="1478"/>
      <c r="E192" s="1478"/>
      <c r="F192" s="1478"/>
      <c r="G192" s="1478"/>
      <c r="H192" s="1478"/>
      <c r="I192" s="1478"/>
      <c r="J192" s="1478"/>
      <c r="K192" s="1478"/>
      <c r="L192" s="1478"/>
      <c r="M192" s="1478"/>
      <c r="N192" s="1478"/>
      <c r="O192" s="1478"/>
      <c r="P192" s="1478"/>
      <c r="Q192" s="1478"/>
      <c r="R192" s="1478"/>
      <c r="S192" s="1479"/>
    </row>
    <row r="193" spans="1:19" x14ac:dyDescent="0.25">
      <c r="A193" s="1477"/>
      <c r="B193" s="1478"/>
      <c r="C193" s="1478"/>
      <c r="D193" s="1478"/>
      <c r="E193" s="1478"/>
      <c r="F193" s="1478"/>
      <c r="G193" s="1478"/>
      <c r="H193" s="1478"/>
      <c r="I193" s="1478"/>
      <c r="J193" s="1478"/>
      <c r="K193" s="1478"/>
      <c r="L193" s="1478"/>
      <c r="M193" s="1478"/>
      <c r="N193" s="1478"/>
      <c r="O193" s="1478"/>
      <c r="P193" s="1478"/>
      <c r="Q193" s="1478"/>
      <c r="R193" s="1478"/>
      <c r="S193" s="1479"/>
    </row>
    <row r="194" spans="1:19" x14ac:dyDescent="0.25">
      <c r="A194" s="1477"/>
      <c r="B194" s="1478"/>
      <c r="C194" s="1478"/>
      <c r="D194" s="1478"/>
      <c r="E194" s="1478"/>
      <c r="F194" s="1478"/>
      <c r="G194" s="1478"/>
      <c r="H194" s="1478"/>
      <c r="I194" s="1478"/>
      <c r="J194" s="1478"/>
      <c r="K194" s="1478"/>
      <c r="L194" s="1478"/>
      <c r="M194" s="1478"/>
      <c r="N194" s="1478"/>
      <c r="O194" s="1478"/>
      <c r="P194" s="1478"/>
      <c r="Q194" s="1478"/>
      <c r="R194" s="1478"/>
      <c r="S194" s="1479"/>
    </row>
    <row r="195" spans="1:19" x14ac:dyDescent="0.25">
      <c r="A195" s="1477"/>
      <c r="B195" s="1478"/>
      <c r="C195" s="1478"/>
      <c r="D195" s="1478"/>
      <c r="E195" s="1478"/>
      <c r="F195" s="1478"/>
      <c r="G195" s="1478"/>
      <c r="H195" s="1478"/>
      <c r="I195" s="1478"/>
      <c r="J195" s="1478"/>
      <c r="K195" s="1478"/>
      <c r="L195" s="1478"/>
      <c r="M195" s="1478"/>
      <c r="N195" s="1478"/>
      <c r="O195" s="1478"/>
      <c r="P195" s="1478"/>
      <c r="Q195" s="1478"/>
      <c r="R195" s="1478"/>
      <c r="S195" s="1479"/>
    </row>
    <row r="196" spans="1:19" x14ac:dyDescent="0.25">
      <c r="A196" s="1477"/>
      <c r="B196" s="1478"/>
      <c r="C196" s="1478"/>
      <c r="D196" s="1478"/>
      <c r="E196" s="1478"/>
      <c r="F196" s="1478"/>
      <c r="G196" s="1478"/>
      <c r="H196" s="1478"/>
      <c r="I196" s="1478"/>
      <c r="J196" s="1478"/>
      <c r="K196" s="1478"/>
      <c r="L196" s="1478"/>
      <c r="M196" s="1478"/>
      <c r="N196" s="1478"/>
      <c r="O196" s="1478"/>
      <c r="P196" s="1478"/>
      <c r="Q196" s="1478"/>
      <c r="R196" s="1478"/>
      <c r="S196" s="1479"/>
    </row>
    <row r="197" spans="1:19" x14ac:dyDescent="0.25">
      <c r="A197" s="1477"/>
      <c r="B197" s="1478"/>
      <c r="C197" s="1478"/>
      <c r="D197" s="1478"/>
      <c r="E197" s="1478"/>
      <c r="F197" s="1478"/>
      <c r="G197" s="1478"/>
      <c r="H197" s="1478"/>
      <c r="I197" s="1478"/>
      <c r="J197" s="1478"/>
      <c r="K197" s="1478"/>
      <c r="L197" s="1478"/>
      <c r="M197" s="1478"/>
      <c r="N197" s="1478"/>
      <c r="O197" s="1478"/>
      <c r="P197" s="1478"/>
      <c r="Q197" s="1478"/>
      <c r="R197" s="1478"/>
      <c r="S197" s="1479"/>
    </row>
    <row r="198" spans="1:19" x14ac:dyDescent="0.25">
      <c r="A198" s="1477"/>
      <c r="B198" s="1478"/>
      <c r="C198" s="1478"/>
      <c r="D198" s="1478"/>
      <c r="E198" s="1478"/>
      <c r="F198" s="1478"/>
      <c r="G198" s="1478"/>
      <c r="H198" s="1478"/>
      <c r="I198" s="1478"/>
      <c r="J198" s="1478"/>
      <c r="K198" s="1478"/>
      <c r="L198" s="1478"/>
      <c r="M198" s="1478"/>
      <c r="N198" s="1478"/>
      <c r="O198" s="1478"/>
      <c r="P198" s="1478"/>
      <c r="Q198" s="1478"/>
      <c r="R198" s="1478"/>
      <c r="S198" s="1479"/>
    </row>
    <row r="199" spans="1:19" x14ac:dyDescent="0.25">
      <c r="A199" s="1477"/>
      <c r="B199" s="1478"/>
      <c r="C199" s="1478"/>
      <c r="D199" s="1478"/>
      <c r="E199" s="1478"/>
      <c r="F199" s="1478"/>
      <c r="G199" s="1478"/>
      <c r="H199" s="1478"/>
      <c r="I199" s="1478"/>
      <c r="J199" s="1478"/>
      <c r="K199" s="1478"/>
      <c r="L199" s="1478"/>
      <c r="M199" s="1478"/>
      <c r="N199" s="1478"/>
      <c r="O199" s="1478"/>
      <c r="P199" s="1478"/>
      <c r="Q199" s="1478"/>
      <c r="R199" s="1478"/>
      <c r="S199" s="1479"/>
    </row>
    <row r="200" spans="1:19" x14ac:dyDescent="0.25">
      <c r="A200" s="1477"/>
      <c r="B200" s="1478"/>
      <c r="C200" s="1478"/>
      <c r="D200" s="1478"/>
      <c r="E200" s="1478"/>
      <c r="F200" s="1478"/>
      <c r="G200" s="1478"/>
      <c r="H200" s="1478"/>
      <c r="I200" s="1478"/>
      <c r="J200" s="1478"/>
      <c r="K200" s="1478"/>
      <c r="L200" s="1478"/>
      <c r="M200" s="1478"/>
      <c r="N200" s="1478"/>
      <c r="O200" s="1478"/>
      <c r="P200" s="1478"/>
      <c r="Q200" s="1478"/>
      <c r="R200" s="1478"/>
      <c r="S200" s="1479"/>
    </row>
    <row r="201" spans="1:19" x14ac:dyDescent="0.25">
      <c r="A201" s="1477"/>
      <c r="B201" s="1478"/>
      <c r="C201" s="1478"/>
      <c r="D201" s="1478"/>
      <c r="E201" s="1478"/>
      <c r="F201" s="1478"/>
      <c r="G201" s="1478"/>
      <c r="H201" s="1478"/>
      <c r="I201" s="1478"/>
      <c r="J201" s="1478"/>
      <c r="K201" s="1478"/>
      <c r="L201" s="1478"/>
      <c r="M201" s="1478"/>
      <c r="N201" s="1478"/>
      <c r="O201" s="1478"/>
      <c r="P201" s="1478"/>
      <c r="Q201" s="1478"/>
      <c r="R201" s="1478"/>
      <c r="S201" s="1479"/>
    </row>
    <row r="202" spans="1:19" x14ac:dyDescent="0.25">
      <c r="A202" s="1477"/>
      <c r="B202" s="1478"/>
      <c r="C202" s="1478"/>
      <c r="D202" s="1478"/>
      <c r="E202" s="1478"/>
      <c r="F202" s="1478"/>
      <c r="G202" s="1478"/>
      <c r="H202" s="1478"/>
      <c r="I202" s="1478"/>
      <c r="J202" s="1478"/>
      <c r="K202" s="1478"/>
      <c r="L202" s="1478"/>
      <c r="M202" s="1478"/>
      <c r="N202" s="1478"/>
      <c r="O202" s="1478"/>
      <c r="P202" s="1478"/>
      <c r="Q202" s="1478"/>
      <c r="R202" s="1478"/>
      <c r="S202" s="1479"/>
    </row>
    <row r="203" spans="1:19" x14ac:dyDescent="0.25">
      <c r="A203" s="1477"/>
      <c r="B203" s="1478"/>
      <c r="C203" s="1478"/>
      <c r="D203" s="1478"/>
      <c r="E203" s="1478"/>
      <c r="F203" s="1478"/>
      <c r="G203" s="1478"/>
      <c r="H203" s="1478"/>
      <c r="I203" s="1478"/>
      <c r="J203" s="1478"/>
      <c r="K203" s="1478"/>
      <c r="L203" s="1478"/>
      <c r="M203" s="1478"/>
      <c r="N203" s="1478"/>
      <c r="O203" s="1478"/>
      <c r="P203" s="1478"/>
      <c r="Q203" s="1478"/>
      <c r="R203" s="1478"/>
      <c r="S203" s="1479"/>
    </row>
    <row r="204" spans="1:19" x14ac:dyDescent="0.25">
      <c r="A204" s="1477"/>
      <c r="B204" s="1478"/>
      <c r="C204" s="1478"/>
      <c r="D204" s="1478"/>
      <c r="E204" s="1478"/>
      <c r="F204" s="1478"/>
      <c r="G204" s="1478"/>
      <c r="H204" s="1478"/>
      <c r="I204" s="1478"/>
      <c r="J204" s="1478"/>
      <c r="K204" s="1478"/>
      <c r="L204" s="1478"/>
      <c r="M204" s="1478"/>
      <c r="N204" s="1478"/>
      <c r="O204" s="1478"/>
      <c r="P204" s="1478"/>
      <c r="Q204" s="1478"/>
      <c r="R204" s="1478"/>
      <c r="S204" s="1479"/>
    </row>
    <row r="205" spans="1:19" x14ac:dyDescent="0.25">
      <c r="A205" s="1480"/>
      <c r="B205" s="1481"/>
      <c r="C205" s="1481"/>
      <c r="D205" s="1481"/>
      <c r="E205" s="1481"/>
      <c r="F205" s="1481"/>
      <c r="G205" s="1481"/>
      <c r="H205" s="1481"/>
      <c r="I205" s="1481"/>
      <c r="J205" s="1481"/>
      <c r="K205" s="1481"/>
      <c r="L205" s="1481"/>
      <c r="M205" s="1481"/>
      <c r="N205" s="1481"/>
      <c r="O205" s="1481"/>
      <c r="P205" s="1481"/>
      <c r="Q205" s="1481"/>
      <c r="R205" s="1481"/>
      <c r="S205" s="1482"/>
    </row>
    <row r="206" spans="1:19" x14ac:dyDescent="0.25">
      <c r="A206" s="1437" t="s">
        <v>60</v>
      </c>
      <c r="B206" s="1438"/>
      <c r="C206" s="1438"/>
      <c r="D206" s="1438"/>
      <c r="E206" s="665"/>
      <c r="F206" s="665"/>
      <c r="G206" s="665"/>
      <c r="H206" s="665"/>
      <c r="I206" s="665"/>
      <c r="J206" s="665"/>
      <c r="K206" s="666"/>
      <c r="L206" s="665"/>
      <c r="M206" s="665"/>
      <c r="N206" s="665"/>
      <c r="O206" s="665"/>
      <c r="P206" s="665"/>
      <c r="Q206" s="665"/>
      <c r="R206" s="665"/>
      <c r="S206" s="669"/>
    </row>
    <row r="207" spans="1:19" x14ac:dyDescent="0.25">
      <c r="A207" s="1477" t="s">
        <v>1137</v>
      </c>
      <c r="B207" s="1478"/>
      <c r="C207" s="1478"/>
      <c r="D207" s="1478"/>
      <c r="E207" s="1478"/>
      <c r="F207" s="1478"/>
      <c r="G207" s="1478"/>
      <c r="H207" s="1478"/>
      <c r="I207" s="1478"/>
      <c r="J207" s="1478"/>
      <c r="K207" s="1478"/>
      <c r="L207" s="1478"/>
      <c r="M207" s="1478"/>
      <c r="N207" s="1478"/>
      <c r="O207" s="1478"/>
      <c r="P207" s="1478"/>
      <c r="Q207" s="1478"/>
      <c r="R207" s="1478"/>
      <c r="S207" s="1479"/>
    </row>
    <row r="208" spans="1:19" x14ac:dyDescent="0.25">
      <c r="A208" s="1477"/>
      <c r="B208" s="1478"/>
      <c r="C208" s="1478"/>
      <c r="D208" s="1478"/>
      <c r="E208" s="1478"/>
      <c r="F208" s="1478"/>
      <c r="G208" s="1478"/>
      <c r="H208" s="1478"/>
      <c r="I208" s="1478"/>
      <c r="J208" s="1478"/>
      <c r="K208" s="1478"/>
      <c r="L208" s="1478"/>
      <c r="M208" s="1478"/>
      <c r="N208" s="1478"/>
      <c r="O208" s="1478"/>
      <c r="P208" s="1478"/>
      <c r="Q208" s="1478"/>
      <c r="R208" s="1478"/>
      <c r="S208" s="1479"/>
    </row>
    <row r="209" spans="1:19" x14ac:dyDescent="0.25">
      <c r="A209" s="1477"/>
      <c r="B209" s="1478"/>
      <c r="C209" s="1478"/>
      <c r="D209" s="1478"/>
      <c r="E209" s="1478"/>
      <c r="F209" s="1478"/>
      <c r="G209" s="1478"/>
      <c r="H209" s="1478"/>
      <c r="I209" s="1478"/>
      <c r="J209" s="1478"/>
      <c r="K209" s="1478"/>
      <c r="L209" s="1478"/>
      <c r="M209" s="1478"/>
      <c r="N209" s="1478"/>
      <c r="O209" s="1478"/>
      <c r="P209" s="1478"/>
      <c r="Q209" s="1478"/>
      <c r="R209" s="1478"/>
      <c r="S209" s="1479"/>
    </row>
    <row r="210" spans="1:19" x14ac:dyDescent="0.25">
      <c r="A210" s="875"/>
      <c r="B210" s="832"/>
      <c r="C210" s="654"/>
      <c r="D210" s="654"/>
      <c r="E210" s="654"/>
      <c r="F210" s="654"/>
      <c r="G210" s="654"/>
      <c r="H210" s="654"/>
      <c r="I210" s="654"/>
      <c r="J210" s="660"/>
      <c r="K210" s="903"/>
      <c r="L210" s="884"/>
      <c r="M210" s="654"/>
      <c r="N210" s="895"/>
      <c r="O210" s="654"/>
      <c r="P210" s="654"/>
      <c r="Q210" s="654"/>
      <c r="R210" s="654"/>
      <c r="S210" s="663"/>
    </row>
    <row r="211" spans="1:19" ht="15.75" customHeight="1" x14ac:dyDescent="0.25">
      <c r="A211" s="875"/>
      <c r="B211" s="832"/>
      <c r="C211" s="654"/>
      <c r="D211" s="654"/>
      <c r="E211" s="654"/>
      <c r="F211" s="654"/>
      <c r="G211" s="654"/>
      <c r="H211" s="654"/>
      <c r="I211" s="908"/>
      <c r="J211" s="660"/>
      <c r="K211" s="654"/>
      <c r="L211" s="884"/>
      <c r="M211" s="654"/>
      <c r="N211" s="895"/>
      <c r="O211" s="654"/>
      <c r="P211" s="654"/>
      <c r="Q211" s="654"/>
      <c r="R211" s="654"/>
      <c r="S211" s="663"/>
    </row>
    <row r="212" spans="1:19" ht="12.75" customHeight="1" x14ac:dyDescent="0.25">
      <c r="A212" s="875"/>
      <c r="B212" s="832"/>
      <c r="C212" s="654"/>
      <c r="D212" s="654"/>
      <c r="E212" s="654"/>
      <c r="F212" s="654"/>
      <c r="G212" s="654"/>
      <c r="H212" s="654"/>
      <c r="I212" s="908"/>
      <c r="J212" s="660"/>
      <c r="K212" s="654"/>
      <c r="L212" s="884"/>
      <c r="M212" s="654"/>
      <c r="N212" s="895"/>
      <c r="O212" s="654"/>
      <c r="P212" s="654"/>
      <c r="Q212" s="654"/>
      <c r="R212" s="654"/>
      <c r="S212" s="663"/>
    </row>
    <row r="213" spans="1:19" ht="12.75" customHeight="1" x14ac:dyDescent="0.25">
      <c r="A213" s="875"/>
      <c r="B213" s="832"/>
      <c r="C213" s="654"/>
      <c r="D213" s="654"/>
      <c r="E213" s="654"/>
      <c r="F213" s="654"/>
      <c r="G213" s="654"/>
      <c r="H213" s="654"/>
      <c r="I213" s="654"/>
      <c r="J213" s="914"/>
      <c r="K213" s="903"/>
      <c r="L213" s="884"/>
      <c r="M213" s="654"/>
      <c r="N213" s="654"/>
      <c r="O213" s="654"/>
      <c r="P213" s="654"/>
      <c r="Q213" s="654"/>
      <c r="R213" s="654"/>
      <c r="S213" s="663"/>
    </row>
    <row r="214" spans="1:19" ht="12.75" customHeight="1" x14ac:dyDescent="0.25">
      <c r="A214" s="875"/>
      <c r="B214" s="832"/>
      <c r="C214" s="654"/>
      <c r="D214" s="654"/>
      <c r="E214" s="654"/>
      <c r="F214" s="654"/>
      <c r="G214" s="654"/>
      <c r="H214" s="654"/>
      <c r="I214" s="908"/>
      <c r="J214" s="660"/>
      <c r="K214" s="654"/>
      <c r="L214" s="660"/>
      <c r="M214" s="654"/>
      <c r="N214" s="654"/>
      <c r="O214" s="654"/>
      <c r="P214" s="654"/>
      <c r="Q214" s="654"/>
      <c r="R214" s="654"/>
      <c r="S214" s="663"/>
    </row>
    <row r="215" spans="1:19" ht="12.75" customHeight="1" x14ac:dyDescent="0.25">
      <c r="A215" s="664"/>
      <c r="B215" s="654"/>
      <c r="C215" s="654"/>
      <c r="D215" s="654"/>
      <c r="E215" s="654"/>
      <c r="F215" s="966" t="s">
        <v>1138</v>
      </c>
      <c r="G215" s="966"/>
      <c r="H215" s="654"/>
      <c r="I215" s="654"/>
      <c r="J215" s="961" t="s">
        <v>1139</v>
      </c>
      <c r="K215" s="654"/>
      <c r="L215" s="967" t="s">
        <v>61</v>
      </c>
      <c r="M215" s="654"/>
      <c r="N215" s="654"/>
      <c r="O215" s="654"/>
      <c r="P215" s="654"/>
      <c r="Q215" s="654"/>
      <c r="R215" s="654"/>
      <c r="S215" s="663"/>
    </row>
    <row r="216" spans="1:19" x14ac:dyDescent="0.25">
      <c r="A216" s="875"/>
      <c r="B216" s="654"/>
      <c r="C216" s="654"/>
      <c r="D216" s="654"/>
      <c r="E216" s="654"/>
      <c r="F216" s="899"/>
      <c r="G216" s="865"/>
      <c r="H216" s="898" t="s">
        <v>82</v>
      </c>
      <c r="I216" s="944" t="s">
        <v>1140</v>
      </c>
      <c r="J216" s="832"/>
      <c r="K216" s="832"/>
      <c r="L216" s="883"/>
      <c r="M216" s="864"/>
      <c r="N216" s="884" t="s">
        <v>62</v>
      </c>
      <c r="O216" s="654"/>
      <c r="P216" s="654"/>
      <c r="Q216" s="654"/>
      <c r="R216" s="654"/>
      <c r="S216" s="663"/>
    </row>
    <row r="217" spans="1:19" x14ac:dyDescent="0.25">
      <c r="A217" s="664"/>
      <c r="B217" s="654"/>
      <c r="C217" s="654"/>
      <c r="D217" s="654"/>
      <c r="E217" s="654"/>
      <c r="F217" s="654"/>
      <c r="G217" s="915"/>
      <c r="H217" s="654"/>
      <c r="I217" s="654"/>
      <c r="J217" s="660"/>
      <c r="K217" s="654"/>
      <c r="L217" s="916"/>
      <c r="M217" s="654"/>
      <c r="N217" s="654"/>
      <c r="O217" s="654"/>
      <c r="P217" s="654"/>
      <c r="Q217" s="654"/>
      <c r="R217" s="654"/>
      <c r="S217" s="663"/>
    </row>
    <row r="218" spans="1:19" x14ac:dyDescent="0.25">
      <c r="A218" s="875"/>
      <c r="B218" s="654"/>
      <c r="C218" s="654"/>
      <c r="D218" s="654"/>
      <c r="E218" s="654"/>
      <c r="F218" s="901"/>
      <c r="G218" s="828"/>
      <c r="H218" s="905"/>
      <c r="I218" s="905"/>
      <c r="J218" s="897"/>
      <c r="K218" s="897"/>
      <c r="L218" s="897"/>
      <c r="M218" s="828"/>
      <c r="N218" s="900"/>
      <c r="O218" s="574"/>
      <c r="P218" s="574"/>
      <c r="Q218" s="574"/>
      <c r="R218" s="574"/>
      <c r="S218" s="577"/>
    </row>
    <row r="219" spans="1:19" x14ac:dyDescent="0.25">
      <c r="A219" s="1437" t="s">
        <v>352</v>
      </c>
      <c r="B219" s="1438"/>
      <c r="C219" s="1438"/>
      <c r="D219" s="1438"/>
      <c r="E219" s="665"/>
      <c r="F219" s="660"/>
      <c r="G219" s="660"/>
      <c r="H219" s="660"/>
      <c r="I219" s="660"/>
      <c r="J219" s="660"/>
      <c r="K219" s="896"/>
      <c r="L219" s="660"/>
      <c r="M219" s="660"/>
      <c r="N219" s="665"/>
      <c r="O219" s="665"/>
      <c r="P219" s="665"/>
      <c r="Q219" s="665"/>
      <c r="R219" s="665"/>
      <c r="S219" s="669"/>
    </row>
    <row r="220" spans="1:19" x14ac:dyDescent="0.25">
      <c r="A220" s="1446"/>
      <c r="B220" s="1447"/>
      <c r="C220" s="1447"/>
      <c r="D220" s="1447"/>
      <c r="E220" s="1447"/>
      <c r="F220" s="1447"/>
      <c r="G220" s="1447"/>
      <c r="H220" s="1447"/>
      <c r="I220" s="1447"/>
      <c r="J220" s="1447"/>
      <c r="K220" s="1447"/>
      <c r="L220" s="1447"/>
      <c r="M220" s="1447"/>
      <c r="N220" s="1447"/>
      <c r="O220" s="1447"/>
      <c r="P220" s="1447"/>
      <c r="Q220" s="1447"/>
      <c r="R220" s="1447"/>
      <c r="S220" s="1448"/>
    </row>
    <row r="221" spans="1:19" x14ac:dyDescent="0.25">
      <c r="A221" s="875"/>
      <c r="B221" s="832"/>
      <c r="C221" s="832"/>
      <c r="D221" s="832"/>
      <c r="E221" s="832"/>
      <c r="F221" s="832"/>
      <c r="G221" s="832"/>
      <c r="H221" s="832"/>
      <c r="I221" s="832"/>
      <c r="J221" s="832"/>
      <c r="K221" s="917"/>
      <c r="L221" s="968" t="s">
        <v>1130</v>
      </c>
      <c r="M221" s="917"/>
      <c r="N221" s="832"/>
      <c r="O221" s="832"/>
      <c r="P221" s="918" t="s">
        <v>347</v>
      </c>
      <c r="Q221" s="832"/>
      <c r="R221" s="654"/>
      <c r="S221" s="663"/>
    </row>
    <row r="222" spans="1:19" ht="12.75" customHeight="1" x14ac:dyDescent="0.25">
      <c r="A222" s="1446"/>
      <c r="B222" s="1447"/>
      <c r="C222" s="1447"/>
      <c r="D222" s="1447"/>
      <c r="E222" s="1447"/>
      <c r="F222" s="1447"/>
      <c r="G222" s="1447"/>
      <c r="H222" s="1447"/>
      <c r="I222" s="1447"/>
      <c r="J222" s="832"/>
      <c r="K222" s="903"/>
      <c r="L222" s="946" t="s">
        <v>1141</v>
      </c>
      <c r="M222" s="892"/>
      <c r="N222" s="895"/>
      <c r="O222" s="892"/>
      <c r="P222" s="892">
        <v>2310</v>
      </c>
      <c r="Q222" s="895" t="s">
        <v>1131</v>
      </c>
      <c r="R222" s="654"/>
      <c r="S222" s="663"/>
    </row>
    <row r="223" spans="1:19" ht="12.75" customHeight="1" x14ac:dyDescent="0.25">
      <c r="A223" s="875"/>
      <c r="B223" s="832"/>
      <c r="C223" s="832"/>
      <c r="D223" s="832"/>
      <c r="E223" s="832"/>
      <c r="F223" s="832"/>
      <c r="G223" s="832"/>
      <c r="H223" s="832"/>
      <c r="I223" s="832"/>
      <c r="J223" s="832"/>
      <c r="K223" s="903"/>
      <c r="L223" s="946" t="s">
        <v>1142</v>
      </c>
      <c r="M223" s="892"/>
      <c r="N223" s="895"/>
      <c r="O223" s="892"/>
      <c r="P223" s="892">
        <v>1650</v>
      </c>
      <c r="Q223" s="895" t="s">
        <v>1131</v>
      </c>
      <c r="R223" s="654"/>
      <c r="S223" s="663"/>
    </row>
    <row r="224" spans="1:19" ht="12.75" customHeight="1" x14ac:dyDescent="0.25">
      <c r="A224" s="875"/>
      <c r="B224" s="832"/>
      <c r="C224" s="832"/>
      <c r="D224" s="832"/>
      <c r="E224" s="832"/>
      <c r="F224" s="832"/>
      <c r="G224" s="832"/>
      <c r="H224" s="832"/>
      <c r="I224" s="832"/>
      <c r="J224" s="832"/>
      <c r="K224" s="903"/>
      <c r="L224" s="946" t="s">
        <v>1143</v>
      </c>
      <c r="M224" s="892"/>
      <c r="N224" s="895"/>
      <c r="O224" s="892"/>
      <c r="P224" s="892">
        <v>1100</v>
      </c>
      <c r="Q224" s="895" t="s">
        <v>1131</v>
      </c>
      <c r="R224" s="654"/>
      <c r="S224" s="663"/>
    </row>
    <row r="225" spans="1:19" ht="12.75" customHeight="1" x14ac:dyDescent="0.25">
      <c r="A225" s="875"/>
      <c r="B225" s="832"/>
      <c r="C225" s="832"/>
      <c r="D225" s="832"/>
      <c r="E225" s="832"/>
      <c r="F225" s="832"/>
      <c r="G225" s="832"/>
      <c r="H225" s="832"/>
      <c r="I225" s="944" t="s">
        <v>1146</v>
      </c>
      <c r="J225" s="832"/>
      <c r="K225" s="903"/>
      <c r="L225" s="962" t="s">
        <v>1092</v>
      </c>
      <c r="M225" s="892"/>
      <c r="N225" s="895"/>
      <c r="O225" s="892"/>
      <c r="P225" s="892"/>
      <c r="Q225" s="895"/>
      <c r="R225" s="654"/>
      <c r="S225" s="663"/>
    </row>
    <row r="226" spans="1:19" ht="12.75" customHeight="1" x14ac:dyDescent="0.25">
      <c r="A226" s="875"/>
      <c r="B226" s="936"/>
      <c r="C226" s="940"/>
      <c r="D226" s="660"/>
      <c r="E226" s="969"/>
      <c r="F226" s="927"/>
      <c r="G226" s="660"/>
      <c r="H226" s="660"/>
      <c r="I226" s="660"/>
      <c r="J226" s="936"/>
      <c r="K226" s="940" t="s">
        <v>1144</v>
      </c>
      <c r="L226" s="931" t="s">
        <v>1049</v>
      </c>
      <c r="M226" s="660"/>
      <c r="N226" s="660"/>
      <c r="O226" s="1532" t="s">
        <v>1093</v>
      </c>
      <c r="P226" s="1532"/>
      <c r="Q226" s="835" t="s">
        <v>1094</v>
      </c>
      <c r="R226" s="660"/>
      <c r="S226" s="663"/>
    </row>
    <row r="227" spans="1:19" ht="15.6" x14ac:dyDescent="0.25">
      <c r="A227" s="875"/>
      <c r="B227" s="940"/>
      <c r="C227" s="964"/>
      <c r="D227" s="660"/>
      <c r="E227" s="969"/>
      <c r="F227" s="927"/>
      <c r="G227" s="660"/>
      <c r="H227" s="660"/>
      <c r="I227" s="660"/>
      <c r="J227" s="940" t="s">
        <v>1052</v>
      </c>
      <c r="K227" s="964">
        <v>1000</v>
      </c>
      <c r="L227" s="928" t="s">
        <v>1049</v>
      </c>
      <c r="M227" s="660"/>
      <c r="N227" s="660"/>
      <c r="O227" s="1532">
        <v>16500</v>
      </c>
      <c r="P227" s="1532"/>
      <c r="Q227" s="835" t="s">
        <v>1094</v>
      </c>
      <c r="R227" s="660"/>
      <c r="S227" s="663"/>
    </row>
    <row r="228" spans="1:19" ht="15.6" x14ac:dyDescent="0.25">
      <c r="A228" s="904"/>
      <c r="B228" s="940"/>
      <c r="C228" s="940"/>
      <c r="D228" s="660"/>
      <c r="E228" s="969"/>
      <c r="F228" s="969"/>
      <c r="G228" s="660"/>
      <c r="H228" s="660"/>
      <c r="I228" s="660"/>
      <c r="J228" s="940" t="s">
        <v>1096</v>
      </c>
      <c r="K228" s="940">
        <v>2500</v>
      </c>
      <c r="L228" s="928" t="s">
        <v>1049</v>
      </c>
      <c r="M228" s="660"/>
      <c r="N228" s="660"/>
      <c r="O228" s="1532">
        <v>33000</v>
      </c>
      <c r="P228" s="1532"/>
      <c r="Q228" s="835" t="s">
        <v>1094</v>
      </c>
      <c r="R228" s="660"/>
      <c r="S228" s="663"/>
    </row>
    <row r="229" spans="1:19" ht="15.6" x14ac:dyDescent="0.25">
      <c r="A229" s="904"/>
      <c r="B229" s="660"/>
      <c r="C229" s="940"/>
      <c r="D229" s="660"/>
      <c r="E229" s="969"/>
      <c r="F229" s="969"/>
      <c r="G229" s="660"/>
      <c r="H229" s="660"/>
      <c r="I229" s="660"/>
      <c r="J229" s="965"/>
      <c r="K229" s="940" t="s">
        <v>1145</v>
      </c>
      <c r="L229" s="928" t="s">
        <v>1049</v>
      </c>
      <c r="M229" s="660"/>
      <c r="N229" s="660"/>
      <c r="O229" s="1532">
        <v>44000</v>
      </c>
      <c r="P229" s="1532"/>
      <c r="Q229" s="835" t="s">
        <v>1094</v>
      </c>
      <c r="R229" s="660"/>
      <c r="S229" s="663"/>
    </row>
    <row r="230" spans="1:19" x14ac:dyDescent="0.25">
      <c r="A230" s="875"/>
      <c r="B230" s="955" t="s">
        <v>1028</v>
      </c>
      <c r="C230" s="832"/>
      <c r="D230" s="832"/>
      <c r="E230" s="832"/>
      <c r="F230" s="832"/>
      <c r="G230" s="832"/>
      <c r="H230" s="832"/>
      <c r="I230" s="832"/>
      <c r="J230" s="965"/>
      <c r="K230" s="940"/>
      <c r="L230" s="928"/>
      <c r="M230" s="660"/>
      <c r="N230" s="660"/>
      <c r="O230" s="1557"/>
      <c r="P230" s="1557"/>
      <c r="Q230" s="835"/>
      <c r="R230" s="660"/>
      <c r="S230" s="663"/>
    </row>
    <row r="231" spans="1:19" x14ac:dyDescent="0.25">
      <c r="A231" s="578"/>
      <c r="B231" s="959" t="s">
        <v>1099</v>
      </c>
      <c r="C231" s="574"/>
      <c r="D231" s="574"/>
      <c r="E231" s="574"/>
      <c r="F231" s="574"/>
      <c r="G231" s="574"/>
      <c r="H231" s="574"/>
      <c r="I231" s="574"/>
      <c r="J231" s="574"/>
      <c r="K231" s="574"/>
      <c r="L231" s="574"/>
      <c r="M231" s="574"/>
      <c r="N231" s="574"/>
      <c r="O231" s="574"/>
      <c r="P231" s="574"/>
      <c r="Q231" s="574"/>
      <c r="R231" s="574"/>
      <c r="S231" s="577"/>
    </row>
    <row r="232" spans="1:19" ht="14.25" customHeight="1" x14ac:dyDescent="0.25">
      <c r="A232" s="1452" t="s">
        <v>51</v>
      </c>
      <c r="B232" s="1453"/>
      <c r="C232" s="1453"/>
      <c r="D232" s="1454"/>
      <c r="E232" s="1455" t="s">
        <v>938</v>
      </c>
      <c r="F232" s="1456"/>
      <c r="G232" s="1456"/>
      <c r="H232" s="1456"/>
      <c r="I232" s="1456"/>
      <c r="J232" s="1456"/>
      <c r="K232" s="1456"/>
      <c r="L232" s="1456"/>
      <c r="M232" s="1456"/>
      <c r="N232" s="1456"/>
      <c r="O232" s="1456"/>
      <c r="P232" s="1456"/>
      <c r="Q232" s="1456"/>
      <c r="R232" s="1456"/>
      <c r="S232" s="1457"/>
    </row>
    <row r="233" spans="1:19" ht="14.25" customHeight="1" x14ac:dyDescent="0.25">
      <c r="A233" s="1461" t="s">
        <v>1147</v>
      </c>
      <c r="B233" s="1462"/>
      <c r="C233" s="1462"/>
      <c r="D233" s="1463"/>
      <c r="E233" s="1458"/>
      <c r="F233" s="1459"/>
      <c r="G233" s="1459"/>
      <c r="H233" s="1459"/>
      <c r="I233" s="1459"/>
      <c r="J233" s="1459"/>
      <c r="K233" s="1459"/>
      <c r="L233" s="1459"/>
      <c r="M233" s="1459"/>
      <c r="N233" s="1459"/>
      <c r="O233" s="1459"/>
      <c r="P233" s="1459"/>
      <c r="Q233" s="1459"/>
      <c r="R233" s="1459"/>
      <c r="S233" s="1460"/>
    </row>
    <row r="234" spans="1:19" ht="14.25" customHeight="1" x14ac:dyDescent="0.25">
      <c r="A234" s="1464" t="s">
        <v>52</v>
      </c>
      <c r="B234" s="1465"/>
      <c r="C234" s="1465"/>
      <c r="D234" s="1466"/>
      <c r="E234" s="1467" t="s">
        <v>1148</v>
      </c>
      <c r="F234" s="1468"/>
      <c r="G234" s="1468"/>
      <c r="H234" s="1468"/>
      <c r="I234" s="1468"/>
      <c r="J234" s="1468"/>
      <c r="K234" s="1468"/>
      <c r="L234" s="1468"/>
      <c r="M234" s="1468"/>
      <c r="N234" s="1468"/>
      <c r="O234" s="1468"/>
      <c r="P234" s="1468"/>
      <c r="Q234" s="1468"/>
      <c r="R234" s="1468"/>
      <c r="S234" s="1469"/>
    </row>
    <row r="235" spans="1:19" x14ac:dyDescent="0.25">
      <c r="A235" s="1437" t="s">
        <v>53</v>
      </c>
      <c r="B235" s="1438"/>
      <c r="C235" s="1438"/>
      <c r="D235" s="1438"/>
      <c r="E235" s="909"/>
      <c r="F235" s="660"/>
      <c r="G235" s="660"/>
      <c r="H235" s="660"/>
      <c r="I235" s="660"/>
      <c r="J235" s="660"/>
      <c r="K235" s="660"/>
      <c r="L235" s="660"/>
      <c r="M235" s="660"/>
      <c r="N235" s="660"/>
      <c r="O235" s="660"/>
      <c r="P235" s="660"/>
      <c r="Q235" s="660"/>
      <c r="R235" s="660"/>
      <c r="S235" s="661"/>
    </row>
    <row r="236" spans="1:19" x14ac:dyDescent="0.25">
      <c r="A236" s="1470" t="s">
        <v>1149</v>
      </c>
      <c r="B236" s="1471"/>
      <c r="C236" s="1471"/>
      <c r="D236" s="1471"/>
      <c r="E236" s="1471"/>
      <c r="F236" s="1471"/>
      <c r="G236" s="1471"/>
      <c r="H236" s="1471"/>
      <c r="I236" s="1471"/>
      <c r="J236" s="1471"/>
      <c r="K236" s="1471"/>
      <c r="L236" s="1471"/>
      <c r="M236" s="1471"/>
      <c r="N236" s="1471"/>
      <c r="O236" s="1471"/>
      <c r="P236" s="1471"/>
      <c r="Q236" s="1471"/>
      <c r="R236" s="1471"/>
      <c r="S236" s="1472"/>
    </row>
    <row r="237" spans="1:19" x14ac:dyDescent="0.25">
      <c r="A237" s="1473"/>
      <c r="B237" s="1471"/>
      <c r="C237" s="1471"/>
      <c r="D237" s="1471"/>
      <c r="E237" s="1471"/>
      <c r="F237" s="1471"/>
      <c r="G237" s="1471"/>
      <c r="H237" s="1471"/>
      <c r="I237" s="1471"/>
      <c r="J237" s="1471"/>
      <c r="K237" s="1471"/>
      <c r="L237" s="1471"/>
      <c r="M237" s="1471"/>
      <c r="N237" s="1471"/>
      <c r="O237" s="1471"/>
      <c r="P237" s="1471"/>
      <c r="Q237" s="1471"/>
      <c r="R237" s="1471"/>
      <c r="S237" s="1472"/>
    </row>
    <row r="238" spans="1:19" x14ac:dyDescent="0.25">
      <c r="A238" s="1473"/>
      <c r="B238" s="1471"/>
      <c r="C238" s="1471"/>
      <c r="D238" s="1471"/>
      <c r="E238" s="1471"/>
      <c r="F238" s="1471"/>
      <c r="G238" s="1471"/>
      <c r="H238" s="1471"/>
      <c r="I238" s="1471"/>
      <c r="J238" s="1471"/>
      <c r="K238" s="1471"/>
      <c r="L238" s="1471"/>
      <c r="M238" s="1471"/>
      <c r="N238" s="1471"/>
      <c r="O238" s="1471"/>
      <c r="P238" s="1471"/>
      <c r="Q238" s="1471"/>
      <c r="R238" s="1471"/>
      <c r="S238" s="1472"/>
    </row>
    <row r="239" spans="1:19" x14ac:dyDescent="0.25">
      <c r="A239" s="1473"/>
      <c r="B239" s="1471"/>
      <c r="C239" s="1471"/>
      <c r="D239" s="1471"/>
      <c r="E239" s="1471"/>
      <c r="F239" s="1471"/>
      <c r="G239" s="1471"/>
      <c r="H239" s="1471"/>
      <c r="I239" s="1471"/>
      <c r="J239" s="1471"/>
      <c r="K239" s="1471"/>
      <c r="L239" s="1471"/>
      <c r="M239" s="1471"/>
      <c r="N239" s="1471"/>
      <c r="O239" s="1471"/>
      <c r="P239" s="1471"/>
      <c r="Q239" s="1471"/>
      <c r="R239" s="1471"/>
      <c r="S239" s="1472"/>
    </row>
    <row r="240" spans="1:19" x14ac:dyDescent="0.25">
      <c r="A240" s="1473"/>
      <c r="B240" s="1471"/>
      <c r="C240" s="1471"/>
      <c r="D240" s="1471"/>
      <c r="E240" s="1471"/>
      <c r="F240" s="1471"/>
      <c r="G240" s="1471"/>
      <c r="H240" s="1471"/>
      <c r="I240" s="1471"/>
      <c r="J240" s="1471"/>
      <c r="K240" s="1471"/>
      <c r="L240" s="1471"/>
      <c r="M240" s="1471"/>
      <c r="N240" s="1471"/>
      <c r="O240" s="1471"/>
      <c r="P240" s="1471"/>
      <c r="Q240" s="1471"/>
      <c r="R240" s="1471"/>
      <c r="S240" s="1472"/>
    </row>
    <row r="241" spans="1:19" x14ac:dyDescent="0.25">
      <c r="A241" s="1473"/>
      <c r="B241" s="1471"/>
      <c r="C241" s="1471"/>
      <c r="D241" s="1471"/>
      <c r="E241" s="1471"/>
      <c r="F241" s="1471"/>
      <c r="G241" s="1471"/>
      <c r="H241" s="1471"/>
      <c r="I241" s="1471"/>
      <c r="J241" s="1471"/>
      <c r="K241" s="1471"/>
      <c r="L241" s="1471"/>
      <c r="M241" s="1471"/>
      <c r="N241" s="1471"/>
      <c r="O241" s="1471"/>
      <c r="P241" s="1471"/>
      <c r="Q241" s="1471"/>
      <c r="R241" s="1471"/>
      <c r="S241" s="1472"/>
    </row>
    <row r="242" spans="1:19" x14ac:dyDescent="0.25">
      <c r="A242" s="1473"/>
      <c r="B242" s="1471"/>
      <c r="C242" s="1471"/>
      <c r="D242" s="1471"/>
      <c r="E242" s="1471"/>
      <c r="F242" s="1471"/>
      <c r="G242" s="1471"/>
      <c r="H242" s="1471"/>
      <c r="I242" s="1471"/>
      <c r="J242" s="1471"/>
      <c r="K242" s="1471"/>
      <c r="L242" s="1471"/>
      <c r="M242" s="1471"/>
      <c r="N242" s="1471"/>
      <c r="O242" s="1471"/>
      <c r="P242" s="1471"/>
      <c r="Q242" s="1471"/>
      <c r="R242" s="1471"/>
      <c r="S242" s="1472"/>
    </row>
    <row r="243" spans="1:19" x14ac:dyDescent="0.25">
      <c r="A243" s="1474"/>
      <c r="B243" s="1475"/>
      <c r="C243" s="1475"/>
      <c r="D243" s="1475"/>
      <c r="E243" s="1475"/>
      <c r="F243" s="1475"/>
      <c r="G243" s="1475"/>
      <c r="H243" s="1475"/>
      <c r="I243" s="1475"/>
      <c r="J243" s="1475"/>
      <c r="K243" s="1475"/>
      <c r="L243" s="1475"/>
      <c r="M243" s="1475"/>
      <c r="N243" s="1475"/>
      <c r="O243" s="1475"/>
      <c r="P243" s="1475"/>
      <c r="Q243" s="1475"/>
      <c r="R243" s="1475"/>
      <c r="S243" s="1476"/>
    </row>
    <row r="244" spans="1:19" x14ac:dyDescent="0.25">
      <c r="A244" s="1437" t="s">
        <v>351</v>
      </c>
      <c r="B244" s="1438"/>
      <c r="C244" s="1438"/>
      <c r="D244" s="1438"/>
      <c r="E244" s="668"/>
      <c r="F244" s="665"/>
      <c r="G244" s="665"/>
      <c r="H244" s="665"/>
      <c r="I244" s="665"/>
      <c r="J244" s="665"/>
      <c r="K244" s="665"/>
      <c r="L244" s="665"/>
      <c r="M244" s="665"/>
      <c r="N244" s="665"/>
      <c r="O244" s="665"/>
      <c r="P244" s="665"/>
      <c r="Q244" s="665"/>
      <c r="R244" s="665"/>
      <c r="S244" s="669"/>
    </row>
    <row r="245" spans="1:19" x14ac:dyDescent="0.25">
      <c r="A245" s="1477" t="s">
        <v>1150</v>
      </c>
      <c r="B245" s="1478"/>
      <c r="C245" s="1478"/>
      <c r="D245" s="1478"/>
      <c r="E245" s="1478"/>
      <c r="F245" s="1478"/>
      <c r="G245" s="1478"/>
      <c r="H245" s="1478"/>
      <c r="I245" s="1478"/>
      <c r="J245" s="1478"/>
      <c r="K245" s="1478"/>
      <c r="L245" s="1478"/>
      <c r="M245" s="1478"/>
      <c r="N245" s="1478"/>
      <c r="O245" s="1478"/>
      <c r="P245" s="1478"/>
      <c r="Q245" s="1478"/>
      <c r="R245" s="1478"/>
      <c r="S245" s="1479"/>
    </row>
    <row r="246" spans="1:19" x14ac:dyDescent="0.25">
      <c r="A246" s="1477"/>
      <c r="B246" s="1478"/>
      <c r="C246" s="1478"/>
      <c r="D246" s="1478"/>
      <c r="E246" s="1478"/>
      <c r="F246" s="1478"/>
      <c r="G246" s="1478"/>
      <c r="H246" s="1478"/>
      <c r="I246" s="1478"/>
      <c r="J246" s="1478"/>
      <c r="K246" s="1478"/>
      <c r="L246" s="1478"/>
      <c r="M246" s="1478"/>
      <c r="N246" s="1478"/>
      <c r="O246" s="1478"/>
      <c r="P246" s="1478"/>
      <c r="Q246" s="1478"/>
      <c r="R246" s="1478"/>
      <c r="S246" s="1479"/>
    </row>
    <row r="247" spans="1:19" x14ac:dyDescent="0.25">
      <c r="A247" s="1480"/>
      <c r="B247" s="1481"/>
      <c r="C247" s="1481"/>
      <c r="D247" s="1481"/>
      <c r="E247" s="1481"/>
      <c r="F247" s="1481"/>
      <c r="G247" s="1481"/>
      <c r="H247" s="1481"/>
      <c r="I247" s="1481"/>
      <c r="J247" s="1481"/>
      <c r="K247" s="1481"/>
      <c r="L247" s="1481"/>
      <c r="M247" s="1481"/>
      <c r="N247" s="1481"/>
      <c r="O247" s="1481"/>
      <c r="P247" s="1481"/>
      <c r="Q247" s="1481"/>
      <c r="R247" s="1481"/>
      <c r="S247" s="1482"/>
    </row>
    <row r="248" spans="1:19" x14ac:dyDescent="0.25">
      <c r="A248" s="1437" t="s">
        <v>54</v>
      </c>
      <c r="B248" s="1438"/>
      <c r="C248" s="1438"/>
      <c r="D248" s="1438"/>
      <c r="E248" s="660"/>
      <c r="F248" s="660"/>
      <c r="G248" s="660"/>
      <c r="H248" s="660"/>
      <c r="I248" s="660"/>
      <c r="J248" s="660"/>
      <c r="K248" s="660"/>
      <c r="L248" s="660"/>
      <c r="M248" s="660"/>
      <c r="N248" s="660"/>
      <c r="O248" s="660"/>
      <c r="P248" s="660"/>
      <c r="Q248" s="660"/>
      <c r="R248" s="660"/>
      <c r="S248" s="661"/>
    </row>
    <row r="249" spans="1:19" x14ac:dyDescent="0.25">
      <c r="A249" s="1477" t="s">
        <v>1151</v>
      </c>
      <c r="B249" s="1478"/>
      <c r="C249" s="1478"/>
      <c r="D249" s="1478"/>
      <c r="E249" s="1478"/>
      <c r="F249" s="1478"/>
      <c r="G249" s="1478"/>
      <c r="H249" s="1478"/>
      <c r="I249" s="1478"/>
      <c r="J249" s="1478"/>
      <c r="K249" s="1478"/>
      <c r="L249" s="1478"/>
      <c r="M249" s="1478"/>
      <c r="N249" s="1478"/>
      <c r="O249" s="1478"/>
      <c r="P249" s="1478"/>
      <c r="Q249" s="1478"/>
      <c r="R249" s="1478"/>
      <c r="S249" s="1479"/>
    </row>
    <row r="250" spans="1:19" x14ac:dyDescent="0.25">
      <c r="A250" s="1477"/>
      <c r="B250" s="1478"/>
      <c r="C250" s="1478"/>
      <c r="D250" s="1478"/>
      <c r="E250" s="1478"/>
      <c r="F250" s="1478"/>
      <c r="G250" s="1478"/>
      <c r="H250" s="1478"/>
      <c r="I250" s="1478"/>
      <c r="J250" s="1478"/>
      <c r="K250" s="1478"/>
      <c r="L250" s="1478"/>
      <c r="M250" s="1478"/>
      <c r="N250" s="1478"/>
      <c r="O250" s="1478"/>
      <c r="P250" s="1478"/>
      <c r="Q250" s="1478"/>
      <c r="R250" s="1478"/>
      <c r="S250" s="1479"/>
    </row>
    <row r="251" spans="1:19" x14ac:dyDescent="0.25">
      <c r="A251" s="1477"/>
      <c r="B251" s="1478"/>
      <c r="C251" s="1478"/>
      <c r="D251" s="1478"/>
      <c r="E251" s="1478"/>
      <c r="F251" s="1478"/>
      <c r="G251" s="1478"/>
      <c r="H251" s="1478"/>
      <c r="I251" s="1478"/>
      <c r="J251" s="1478"/>
      <c r="K251" s="1478"/>
      <c r="L251" s="1478"/>
      <c r="M251" s="1478"/>
      <c r="N251" s="1478"/>
      <c r="O251" s="1478"/>
      <c r="P251" s="1478"/>
      <c r="Q251" s="1478"/>
      <c r="R251" s="1478"/>
      <c r="S251" s="1479"/>
    </row>
    <row r="252" spans="1:19" x14ac:dyDescent="0.25">
      <c r="A252" s="1477"/>
      <c r="B252" s="1478"/>
      <c r="C252" s="1478"/>
      <c r="D252" s="1478"/>
      <c r="E252" s="1478"/>
      <c r="F252" s="1478"/>
      <c r="G252" s="1478"/>
      <c r="H252" s="1478"/>
      <c r="I252" s="1478"/>
      <c r="J252" s="1478"/>
      <c r="K252" s="1478"/>
      <c r="L252" s="1478"/>
      <c r="M252" s="1478"/>
      <c r="N252" s="1478"/>
      <c r="O252" s="1478"/>
      <c r="P252" s="1478"/>
      <c r="Q252" s="1478"/>
      <c r="R252" s="1478"/>
      <c r="S252" s="1479"/>
    </row>
    <row r="253" spans="1:19" x14ac:dyDescent="0.25">
      <c r="A253" s="1477"/>
      <c r="B253" s="1478"/>
      <c r="C253" s="1478"/>
      <c r="D253" s="1478"/>
      <c r="E253" s="1478"/>
      <c r="F253" s="1478"/>
      <c r="G253" s="1478"/>
      <c r="H253" s="1478"/>
      <c r="I253" s="1478"/>
      <c r="J253" s="1478"/>
      <c r="K253" s="1478"/>
      <c r="L253" s="1478"/>
      <c r="M253" s="1478"/>
      <c r="N253" s="1478"/>
      <c r="O253" s="1478"/>
      <c r="P253" s="1478"/>
      <c r="Q253" s="1478"/>
      <c r="R253" s="1478"/>
      <c r="S253" s="1479"/>
    </row>
    <row r="254" spans="1:19" x14ac:dyDescent="0.25">
      <c r="A254" s="1477"/>
      <c r="B254" s="1478"/>
      <c r="C254" s="1478"/>
      <c r="D254" s="1478"/>
      <c r="E254" s="1478"/>
      <c r="F254" s="1478"/>
      <c r="G254" s="1478"/>
      <c r="H254" s="1478"/>
      <c r="I254" s="1478"/>
      <c r="J254" s="1478"/>
      <c r="K254" s="1478"/>
      <c r="L254" s="1478"/>
      <c r="M254" s="1478"/>
      <c r="N254" s="1478"/>
      <c r="O254" s="1478"/>
      <c r="P254" s="1478"/>
      <c r="Q254" s="1478"/>
      <c r="R254" s="1478"/>
      <c r="S254" s="1479"/>
    </row>
    <row r="255" spans="1:19" x14ac:dyDescent="0.25">
      <c r="A255" s="1477"/>
      <c r="B255" s="1478"/>
      <c r="C255" s="1478"/>
      <c r="D255" s="1478"/>
      <c r="E255" s="1478"/>
      <c r="F255" s="1478"/>
      <c r="G255" s="1478"/>
      <c r="H255" s="1478"/>
      <c r="I255" s="1478"/>
      <c r="J255" s="1478"/>
      <c r="K255" s="1478"/>
      <c r="L255" s="1478"/>
      <c r="M255" s="1478"/>
      <c r="N255" s="1478"/>
      <c r="O255" s="1478"/>
      <c r="P255" s="1478"/>
      <c r="Q255" s="1478"/>
      <c r="R255" s="1478"/>
      <c r="S255" s="1479"/>
    </row>
    <row r="256" spans="1:19" x14ac:dyDescent="0.25">
      <c r="A256" s="1477"/>
      <c r="B256" s="1478"/>
      <c r="C256" s="1478"/>
      <c r="D256" s="1478"/>
      <c r="E256" s="1478"/>
      <c r="F256" s="1478"/>
      <c r="G256" s="1478"/>
      <c r="H256" s="1478"/>
      <c r="I256" s="1478"/>
      <c r="J256" s="1478"/>
      <c r="K256" s="1478"/>
      <c r="L256" s="1478"/>
      <c r="M256" s="1478"/>
      <c r="N256" s="1478"/>
      <c r="O256" s="1478"/>
      <c r="P256" s="1478"/>
      <c r="Q256" s="1478"/>
      <c r="R256" s="1478"/>
      <c r="S256" s="1479"/>
    </row>
    <row r="257" spans="1:19" x14ac:dyDescent="0.25">
      <c r="A257" s="1477"/>
      <c r="B257" s="1478"/>
      <c r="C257" s="1478"/>
      <c r="D257" s="1478"/>
      <c r="E257" s="1478"/>
      <c r="F257" s="1478"/>
      <c r="G257" s="1478"/>
      <c r="H257" s="1478"/>
      <c r="I257" s="1478"/>
      <c r="J257" s="1478"/>
      <c r="K257" s="1478"/>
      <c r="L257" s="1478"/>
      <c r="M257" s="1478"/>
      <c r="N257" s="1478"/>
      <c r="O257" s="1478"/>
      <c r="P257" s="1478"/>
      <c r="Q257" s="1478"/>
      <c r="R257" s="1478"/>
      <c r="S257" s="1479"/>
    </row>
    <row r="258" spans="1:19" x14ac:dyDescent="0.25">
      <c r="A258" s="1477"/>
      <c r="B258" s="1478"/>
      <c r="C258" s="1478"/>
      <c r="D258" s="1478"/>
      <c r="E258" s="1478"/>
      <c r="F258" s="1478"/>
      <c r="G258" s="1478"/>
      <c r="H258" s="1478"/>
      <c r="I258" s="1478"/>
      <c r="J258" s="1478"/>
      <c r="K258" s="1478"/>
      <c r="L258" s="1478"/>
      <c r="M258" s="1478"/>
      <c r="N258" s="1478"/>
      <c r="O258" s="1478"/>
      <c r="P258" s="1478"/>
      <c r="Q258" s="1478"/>
      <c r="R258" s="1478"/>
      <c r="S258" s="1479"/>
    </row>
    <row r="259" spans="1:19" x14ac:dyDescent="0.25">
      <c r="A259" s="1477"/>
      <c r="B259" s="1478"/>
      <c r="C259" s="1478"/>
      <c r="D259" s="1478"/>
      <c r="E259" s="1478"/>
      <c r="F259" s="1478"/>
      <c r="G259" s="1478"/>
      <c r="H259" s="1478"/>
      <c r="I259" s="1478"/>
      <c r="J259" s="1478"/>
      <c r="K259" s="1478"/>
      <c r="L259" s="1478"/>
      <c r="M259" s="1478"/>
      <c r="N259" s="1478"/>
      <c r="O259" s="1478"/>
      <c r="P259" s="1478"/>
      <c r="Q259" s="1478"/>
      <c r="R259" s="1478"/>
      <c r="S259" s="1479"/>
    </row>
    <row r="260" spans="1:19" x14ac:dyDescent="0.25">
      <c r="A260" s="1477"/>
      <c r="B260" s="1478"/>
      <c r="C260" s="1478"/>
      <c r="D260" s="1478"/>
      <c r="E260" s="1478"/>
      <c r="F260" s="1478"/>
      <c r="G260" s="1478"/>
      <c r="H260" s="1478"/>
      <c r="I260" s="1478"/>
      <c r="J260" s="1478"/>
      <c r="K260" s="1478"/>
      <c r="L260" s="1478"/>
      <c r="M260" s="1478"/>
      <c r="N260" s="1478"/>
      <c r="O260" s="1478"/>
      <c r="P260" s="1478"/>
      <c r="Q260" s="1478"/>
      <c r="R260" s="1478"/>
      <c r="S260" s="1479"/>
    </row>
    <row r="261" spans="1:19" x14ac:dyDescent="0.25">
      <c r="A261" s="1480"/>
      <c r="B261" s="1481"/>
      <c r="C261" s="1481"/>
      <c r="D261" s="1481"/>
      <c r="E261" s="1481"/>
      <c r="F261" s="1481"/>
      <c r="G261" s="1481"/>
      <c r="H261" s="1481"/>
      <c r="I261" s="1481"/>
      <c r="J261" s="1481"/>
      <c r="K261" s="1481"/>
      <c r="L261" s="1481"/>
      <c r="M261" s="1481"/>
      <c r="N261" s="1481"/>
      <c r="O261" s="1481"/>
      <c r="P261" s="1481"/>
      <c r="Q261" s="1481"/>
      <c r="R261" s="1481"/>
      <c r="S261" s="1482"/>
    </row>
    <row r="262" spans="1:19" x14ac:dyDescent="0.25">
      <c r="A262" s="1437" t="s">
        <v>60</v>
      </c>
      <c r="B262" s="1438"/>
      <c r="C262" s="1438"/>
      <c r="D262" s="1438"/>
      <c r="E262" s="665"/>
      <c r="F262" s="665"/>
      <c r="G262" s="665"/>
      <c r="H262" s="665"/>
      <c r="I262" s="665"/>
      <c r="J262" s="665"/>
      <c r="K262" s="666"/>
      <c r="L262" s="665"/>
      <c r="M262" s="665"/>
      <c r="N262" s="665"/>
      <c r="O262" s="665"/>
      <c r="P262" s="665"/>
      <c r="Q262" s="665"/>
      <c r="R262" s="665"/>
      <c r="S262" s="669"/>
    </row>
    <row r="263" spans="1:19" x14ac:dyDescent="0.25">
      <c r="A263" s="1477" t="s">
        <v>1154</v>
      </c>
      <c r="B263" s="1478"/>
      <c r="C263" s="1478"/>
      <c r="D263" s="1478"/>
      <c r="E263" s="1478"/>
      <c r="F263" s="1478"/>
      <c r="G263" s="1478"/>
      <c r="H263" s="1478"/>
      <c r="I263" s="1478"/>
      <c r="J263" s="1478"/>
      <c r="K263" s="1478"/>
      <c r="L263" s="1478"/>
      <c r="M263" s="1478"/>
      <c r="N263" s="1478"/>
      <c r="O263" s="1478"/>
      <c r="P263" s="1478"/>
      <c r="Q263" s="1478"/>
      <c r="R263" s="1478"/>
      <c r="S263" s="1479"/>
    </row>
    <row r="264" spans="1:19" x14ac:dyDescent="0.25">
      <c r="A264" s="1477"/>
      <c r="B264" s="1478"/>
      <c r="C264" s="1478"/>
      <c r="D264" s="1478"/>
      <c r="E264" s="1478"/>
      <c r="F264" s="1478"/>
      <c r="G264" s="1478"/>
      <c r="H264" s="1478"/>
      <c r="I264" s="1478"/>
      <c r="J264" s="1478"/>
      <c r="K264" s="1478"/>
      <c r="L264" s="1478"/>
      <c r="M264" s="1478"/>
      <c r="N264" s="1478"/>
      <c r="O264" s="1478"/>
      <c r="P264" s="1478"/>
      <c r="Q264" s="1478"/>
      <c r="R264" s="1478"/>
      <c r="S264" s="1479"/>
    </row>
    <row r="265" spans="1:19" x14ac:dyDescent="0.25">
      <c r="A265" s="1477"/>
      <c r="B265" s="1478"/>
      <c r="C265" s="1478"/>
      <c r="D265" s="1478"/>
      <c r="E265" s="1478"/>
      <c r="F265" s="1478"/>
      <c r="G265" s="1478"/>
      <c r="H265" s="1478"/>
      <c r="I265" s="1478"/>
      <c r="J265" s="1478"/>
      <c r="K265" s="1478"/>
      <c r="L265" s="1478"/>
      <c r="M265" s="1478"/>
      <c r="N265" s="1478"/>
      <c r="O265" s="1478"/>
      <c r="P265" s="1478"/>
      <c r="Q265" s="1478"/>
      <c r="R265" s="1478"/>
      <c r="S265" s="1479"/>
    </row>
    <row r="266" spans="1:19" x14ac:dyDescent="0.25">
      <c r="A266" s="875"/>
      <c r="B266" s="832"/>
      <c r="C266" s="654"/>
      <c r="D266" s="654"/>
      <c r="E266" s="654"/>
      <c r="F266" s="654"/>
      <c r="G266" s="654"/>
      <c r="H266" s="654"/>
      <c r="I266" s="654"/>
      <c r="J266" s="660"/>
      <c r="K266" s="903"/>
      <c r="L266" s="884"/>
      <c r="M266" s="654"/>
      <c r="N266" s="895"/>
      <c r="O266" s="654"/>
      <c r="P266" s="654"/>
      <c r="Q266" s="654"/>
      <c r="R266" s="654"/>
      <c r="S266" s="663"/>
    </row>
    <row r="267" spans="1:19" x14ac:dyDescent="0.25">
      <c r="A267" s="875"/>
      <c r="B267" s="832"/>
      <c r="C267" s="654"/>
      <c r="D267" s="654"/>
      <c r="E267" s="654"/>
      <c r="F267" s="654"/>
      <c r="G267" s="654"/>
      <c r="H267" s="654"/>
      <c r="I267" s="908"/>
      <c r="J267" s="660"/>
      <c r="K267" s="654"/>
      <c r="L267" s="884"/>
      <c r="M267" s="654"/>
      <c r="N267" s="895"/>
      <c r="O267" s="654"/>
      <c r="P267" s="654"/>
      <c r="Q267" s="654"/>
      <c r="R267" s="654"/>
      <c r="S267" s="663"/>
    </row>
    <row r="268" spans="1:19" x14ac:dyDescent="0.25">
      <c r="A268" s="875"/>
      <c r="B268" s="832"/>
      <c r="C268" s="654"/>
      <c r="D268" s="654"/>
      <c r="E268" s="654"/>
      <c r="F268" s="654"/>
      <c r="G268" s="654"/>
      <c r="H268" s="654"/>
      <c r="I268" s="908"/>
      <c r="J268" s="660"/>
      <c r="K268" s="654"/>
      <c r="L268" s="884"/>
      <c r="M268" s="654"/>
      <c r="N268" s="895"/>
      <c r="O268" s="654"/>
      <c r="P268" s="654"/>
      <c r="Q268" s="654"/>
      <c r="R268" s="654"/>
      <c r="S268" s="663"/>
    </row>
    <row r="269" spans="1:19" x14ac:dyDescent="0.25">
      <c r="A269" s="875"/>
      <c r="B269" s="832"/>
      <c r="C269" s="654"/>
      <c r="D269" s="654"/>
      <c r="E269" s="654"/>
      <c r="F269" s="654"/>
      <c r="G269" s="654"/>
      <c r="H269" s="654"/>
      <c r="I269" s="654"/>
      <c r="J269" s="914"/>
      <c r="K269" s="903"/>
      <c r="L269" s="884"/>
      <c r="M269" s="654"/>
      <c r="N269" s="654"/>
      <c r="O269" s="654"/>
      <c r="P269" s="654"/>
      <c r="Q269" s="654"/>
      <c r="R269" s="654"/>
      <c r="S269" s="663"/>
    </row>
    <row r="270" spans="1:19" x14ac:dyDescent="0.25">
      <c r="A270" s="875"/>
      <c r="B270" s="832"/>
      <c r="C270" s="654"/>
      <c r="D270" s="654"/>
      <c r="E270" s="654"/>
      <c r="F270" s="654"/>
      <c r="G270" s="654"/>
      <c r="H270" s="654"/>
      <c r="I270" s="908"/>
      <c r="J270" s="660"/>
      <c r="K270" s="654"/>
      <c r="L270" s="660"/>
      <c r="M270" s="654"/>
      <c r="N270" s="654"/>
      <c r="O270" s="654"/>
      <c r="P270" s="654"/>
      <c r="Q270" s="654"/>
      <c r="R270" s="654"/>
      <c r="S270" s="663"/>
    </row>
    <row r="271" spans="1:19" x14ac:dyDescent="0.25">
      <c r="A271" s="664"/>
      <c r="B271" s="654"/>
      <c r="C271" s="654"/>
      <c r="D271" s="654"/>
      <c r="E271" s="654"/>
      <c r="F271" s="654"/>
      <c r="G271" s="961" t="s">
        <v>1152</v>
      </c>
      <c r="H271" s="654"/>
      <c r="I271" s="654"/>
      <c r="J271" s="660"/>
      <c r="K271" s="654"/>
      <c r="L271" s="916" t="s">
        <v>61</v>
      </c>
      <c r="M271" s="654"/>
      <c r="N271" s="654"/>
      <c r="O271" s="654"/>
      <c r="P271" s="654"/>
      <c r="Q271" s="654"/>
      <c r="R271" s="654"/>
      <c r="S271" s="663"/>
    </row>
    <row r="272" spans="1:19" x14ac:dyDescent="0.25">
      <c r="A272" s="875"/>
      <c r="B272" s="654"/>
      <c r="C272" s="654"/>
      <c r="D272" s="654"/>
      <c r="E272" s="654"/>
      <c r="F272" s="899"/>
      <c r="G272" s="865"/>
      <c r="H272" s="898"/>
      <c r="I272" s="830" t="s">
        <v>1153</v>
      </c>
      <c r="J272" s="832"/>
      <c r="K272" s="832"/>
      <c r="L272" s="883"/>
      <c r="M272" s="864"/>
      <c r="N272" s="884" t="s">
        <v>62</v>
      </c>
      <c r="O272" s="654"/>
      <c r="P272" s="654"/>
      <c r="Q272" s="654"/>
      <c r="R272" s="654"/>
      <c r="S272" s="663"/>
    </row>
    <row r="273" spans="1:22" x14ac:dyDescent="0.25">
      <c r="A273" s="664"/>
      <c r="B273" s="654"/>
      <c r="C273" s="654"/>
      <c r="D273" s="654"/>
      <c r="E273" s="654"/>
      <c r="F273" s="654"/>
      <c r="G273" s="915"/>
      <c r="H273" s="654"/>
      <c r="I273" s="654"/>
      <c r="J273" s="660"/>
      <c r="K273" s="654"/>
      <c r="L273" s="916"/>
      <c r="M273" s="654"/>
      <c r="N273" s="654"/>
      <c r="O273" s="654"/>
      <c r="P273" s="654"/>
      <c r="Q273" s="654"/>
      <c r="R273" s="654"/>
      <c r="S273" s="663"/>
    </row>
    <row r="274" spans="1:22" x14ac:dyDescent="0.25">
      <c r="A274" s="875"/>
      <c r="B274" s="654"/>
      <c r="C274" s="654"/>
      <c r="D274" s="654"/>
      <c r="E274" s="654"/>
      <c r="F274" s="901"/>
      <c r="G274" s="828"/>
      <c r="H274" s="905"/>
      <c r="I274" s="905"/>
      <c r="J274" s="897"/>
      <c r="K274" s="897"/>
      <c r="L274" s="897"/>
      <c r="M274" s="828"/>
      <c r="N274" s="900"/>
      <c r="O274" s="574"/>
      <c r="P274" s="574"/>
      <c r="Q274" s="574"/>
      <c r="R274" s="574"/>
      <c r="S274" s="577"/>
    </row>
    <row r="275" spans="1:22" x14ac:dyDescent="0.25">
      <c r="A275" s="1437" t="s">
        <v>352</v>
      </c>
      <c r="B275" s="1438"/>
      <c r="C275" s="1438"/>
      <c r="D275" s="1438"/>
      <c r="E275" s="665"/>
      <c r="F275" s="660"/>
      <c r="G275" s="660"/>
      <c r="H275" s="660"/>
      <c r="I275" s="660"/>
      <c r="J275" s="660"/>
      <c r="K275" s="896"/>
      <c r="L275" s="660"/>
      <c r="M275" s="660"/>
      <c r="N275" s="665"/>
      <c r="O275" s="665"/>
      <c r="P275" s="665"/>
      <c r="Q275" s="665"/>
      <c r="R275" s="665"/>
      <c r="S275" s="669"/>
    </row>
    <row r="276" spans="1:22" x14ac:dyDescent="0.25">
      <c r="A276" s="875"/>
      <c r="B276" s="832"/>
      <c r="C276" s="832"/>
      <c r="D276" s="832"/>
      <c r="E276" s="832"/>
      <c r="F276" s="832"/>
      <c r="G276" s="832"/>
      <c r="H276" s="832"/>
      <c r="I276" s="832"/>
      <c r="J276" s="832"/>
      <c r="K276" s="832"/>
      <c r="L276" s="903"/>
      <c r="M276" s="962"/>
      <c r="N276" s="892"/>
      <c r="O276" s="895"/>
      <c r="P276" s="892"/>
      <c r="Q276" s="892"/>
      <c r="R276" s="895"/>
      <c r="S276" s="663"/>
    </row>
    <row r="277" spans="1:22" x14ac:dyDescent="0.25">
      <c r="A277" s="875"/>
      <c r="B277" s="832"/>
      <c r="C277" s="832"/>
      <c r="D277" s="832"/>
      <c r="E277" s="832"/>
      <c r="F277" s="832"/>
      <c r="G277" s="832"/>
      <c r="H277" s="832"/>
      <c r="I277" s="832"/>
      <c r="J277" s="832"/>
      <c r="K277" s="832"/>
      <c r="L277" s="903"/>
      <c r="M277" s="962"/>
      <c r="N277" s="892"/>
      <c r="O277" s="895"/>
      <c r="P277" s="892"/>
      <c r="Q277" s="892"/>
      <c r="R277" s="895"/>
      <c r="S277" s="663"/>
    </row>
    <row r="278" spans="1:22" x14ac:dyDescent="0.25">
      <c r="A278" s="875"/>
      <c r="B278" s="832"/>
      <c r="C278" s="832"/>
      <c r="D278" s="832"/>
      <c r="E278" s="832"/>
      <c r="F278" s="832"/>
      <c r="G278" s="832"/>
      <c r="H278" s="832"/>
      <c r="I278" s="832"/>
      <c r="J278" s="832"/>
      <c r="K278" s="832"/>
      <c r="L278" s="903"/>
      <c r="M278" s="962"/>
      <c r="N278" s="892"/>
      <c r="O278" s="895"/>
      <c r="P278" s="892"/>
      <c r="Q278" s="892"/>
      <c r="R278" s="895"/>
      <c r="S278" s="663"/>
    </row>
    <row r="279" spans="1:22" x14ac:dyDescent="0.25">
      <c r="A279" s="875"/>
      <c r="B279" s="832"/>
      <c r="C279" s="832"/>
      <c r="D279" s="832"/>
      <c r="E279" s="832"/>
      <c r="F279" s="832"/>
      <c r="G279" s="832"/>
      <c r="H279" s="832"/>
      <c r="I279" s="832"/>
      <c r="J279" s="832"/>
      <c r="K279" s="832"/>
      <c r="L279" s="903"/>
      <c r="M279" s="962" t="s">
        <v>1092</v>
      </c>
      <c r="N279" s="892"/>
      <c r="O279" s="895"/>
      <c r="P279" s="963" t="s">
        <v>347</v>
      </c>
      <c r="Q279" s="660"/>
      <c r="R279" s="895"/>
      <c r="S279" s="663"/>
    </row>
    <row r="280" spans="1:22" ht="15.6" x14ac:dyDescent="0.25">
      <c r="A280" s="875"/>
      <c r="B280" s="832"/>
      <c r="C280" s="832"/>
      <c r="D280" s="832"/>
      <c r="E280" s="832"/>
      <c r="F280" s="832"/>
      <c r="G280" s="832"/>
      <c r="H280" s="832"/>
      <c r="I280" s="832"/>
      <c r="J280" s="832"/>
      <c r="K280" s="936"/>
      <c r="L280" s="940" t="s">
        <v>1155</v>
      </c>
      <c r="M280" s="931" t="s">
        <v>1049</v>
      </c>
      <c r="N280" s="660"/>
      <c r="O280" s="957">
        <v>44</v>
      </c>
      <c r="P280" s="956" t="s">
        <v>1158</v>
      </c>
      <c r="Q280" s="660"/>
      <c r="R280" s="660"/>
      <c r="S280" s="663"/>
    </row>
    <row r="281" spans="1:22" ht="15.6" x14ac:dyDescent="0.25">
      <c r="A281" s="1446"/>
      <c r="B281" s="1447"/>
      <c r="C281" s="1447"/>
      <c r="D281" s="1447"/>
      <c r="E281" s="1447"/>
      <c r="F281" s="1447"/>
      <c r="G281" s="1447"/>
      <c r="H281" s="1447"/>
      <c r="I281" s="1447"/>
      <c r="J281" s="832"/>
      <c r="K281" s="940" t="s">
        <v>1096</v>
      </c>
      <c r="L281" s="964">
        <v>2500</v>
      </c>
      <c r="M281" s="928" t="s">
        <v>1049</v>
      </c>
      <c r="N281" s="660"/>
      <c r="O281" s="957">
        <v>39</v>
      </c>
      <c r="P281" s="956" t="s">
        <v>1158</v>
      </c>
      <c r="Q281" s="660"/>
      <c r="R281" s="660"/>
      <c r="S281" s="663"/>
    </row>
    <row r="282" spans="1:22" ht="15.6" x14ac:dyDescent="0.25">
      <c r="A282" s="1446"/>
      <c r="B282" s="1447"/>
      <c r="C282" s="1447"/>
      <c r="D282" s="1447"/>
      <c r="E282" s="1447"/>
      <c r="F282" s="1447"/>
      <c r="G282" s="1447"/>
      <c r="H282" s="1447"/>
      <c r="I282" s="832"/>
      <c r="J282" s="832"/>
      <c r="K282" s="940" t="s">
        <v>1097</v>
      </c>
      <c r="L282" s="940">
        <v>5000</v>
      </c>
      <c r="M282" s="928" t="s">
        <v>1049</v>
      </c>
      <c r="N282" s="660"/>
      <c r="O282" s="957">
        <v>33</v>
      </c>
      <c r="P282" s="956" t="s">
        <v>1158</v>
      </c>
      <c r="Q282" s="660"/>
      <c r="R282" s="660"/>
      <c r="S282" s="663"/>
    </row>
    <row r="283" spans="1:22" ht="15.6" x14ac:dyDescent="0.25">
      <c r="A283" s="1446"/>
      <c r="B283" s="1447"/>
      <c r="C283" s="1447"/>
      <c r="D283" s="1447"/>
      <c r="E283" s="1447"/>
      <c r="F283" s="1447"/>
      <c r="G283" s="1447"/>
      <c r="H283" s="1447"/>
      <c r="I283" s="832"/>
      <c r="J283" s="832"/>
      <c r="K283" s="965" t="s">
        <v>1156</v>
      </c>
      <c r="L283" s="940">
        <v>7500</v>
      </c>
      <c r="M283" s="928" t="s">
        <v>1049</v>
      </c>
      <c r="N283" s="660"/>
      <c r="O283" s="957">
        <v>28</v>
      </c>
      <c r="P283" s="956" t="s">
        <v>1158</v>
      </c>
      <c r="Q283" s="660"/>
      <c r="R283" s="660"/>
      <c r="S283" s="663"/>
    </row>
    <row r="284" spans="1:22" ht="15.6" x14ac:dyDescent="0.25">
      <c r="A284" s="1446"/>
      <c r="B284" s="1447"/>
      <c r="C284" s="1447"/>
      <c r="D284" s="1447"/>
      <c r="E284" s="1447"/>
      <c r="F284" s="1447"/>
      <c r="G284" s="1447"/>
      <c r="H284" s="1447"/>
      <c r="I284" s="1447"/>
      <c r="J284" s="832"/>
      <c r="K284" s="906" t="s">
        <v>1157</v>
      </c>
      <c r="L284" s="940">
        <v>7500</v>
      </c>
      <c r="M284" s="928" t="s">
        <v>1049</v>
      </c>
      <c r="N284" s="895"/>
      <c r="O284" s="957">
        <v>22</v>
      </c>
      <c r="P284" s="956" t="s">
        <v>1158</v>
      </c>
      <c r="Q284" s="660"/>
      <c r="R284" s="660"/>
      <c r="S284" s="663"/>
    </row>
    <row r="285" spans="1:22" x14ac:dyDescent="0.25">
      <c r="A285" s="1446"/>
      <c r="B285" s="1447"/>
      <c r="C285" s="1447"/>
      <c r="D285" s="1447"/>
      <c r="E285" s="1447"/>
      <c r="F285" s="1447"/>
      <c r="G285" s="1447"/>
      <c r="H285" s="1447"/>
      <c r="I285" s="1447"/>
      <c r="J285" s="832"/>
      <c r="K285" s="903"/>
      <c r="L285" s="892"/>
      <c r="M285" s="892"/>
      <c r="N285" s="895"/>
      <c r="O285" s="892"/>
      <c r="P285" s="892"/>
      <c r="Q285" s="895"/>
      <c r="R285" s="654"/>
      <c r="S285" s="663"/>
      <c r="V285" s="960"/>
    </row>
    <row r="286" spans="1:22" x14ac:dyDescent="0.25">
      <c r="A286" s="875"/>
      <c r="B286" s="832"/>
      <c r="C286" s="955" t="s">
        <v>1028</v>
      </c>
      <c r="D286" s="832"/>
      <c r="E286" s="832"/>
      <c r="F286" s="832"/>
      <c r="G286" s="832"/>
      <c r="H286" s="832"/>
      <c r="I286" s="832"/>
      <c r="J286" s="832"/>
      <c r="K286" s="917"/>
      <c r="L286" s="918"/>
      <c r="M286" s="917"/>
      <c r="N286" s="832"/>
      <c r="O286" s="832"/>
      <c r="P286" s="918"/>
      <c r="Q286" s="832"/>
      <c r="R286" s="654"/>
      <c r="S286" s="663"/>
    </row>
    <row r="287" spans="1:22" x14ac:dyDescent="0.25">
      <c r="A287" s="578"/>
      <c r="B287" s="574"/>
      <c r="C287" s="959" t="s">
        <v>1099</v>
      </c>
      <c r="D287" s="574"/>
      <c r="E287" s="574"/>
      <c r="F287" s="574"/>
      <c r="G287" s="574"/>
      <c r="H287" s="574"/>
      <c r="I287" s="574"/>
      <c r="J287" s="574"/>
      <c r="K287" s="574"/>
      <c r="L287" s="574"/>
      <c r="M287" s="574"/>
      <c r="N287" s="574"/>
      <c r="O287" s="574"/>
      <c r="P287" s="574"/>
      <c r="Q287" s="574"/>
      <c r="R287" s="574"/>
      <c r="S287" s="577"/>
    </row>
    <row r="288" spans="1:22" ht="14.25" customHeight="1" x14ac:dyDescent="0.25">
      <c r="A288" s="1452" t="s">
        <v>51</v>
      </c>
      <c r="B288" s="1453"/>
      <c r="C288" s="1453"/>
      <c r="D288" s="1454"/>
      <c r="E288" s="1455" t="s">
        <v>1272</v>
      </c>
      <c r="F288" s="1456"/>
      <c r="G288" s="1456"/>
      <c r="H288" s="1456"/>
      <c r="I288" s="1456"/>
      <c r="J288" s="1456"/>
      <c r="K288" s="1456"/>
      <c r="L288" s="1456"/>
      <c r="M288" s="1456"/>
      <c r="N288" s="1456"/>
      <c r="O288" s="1456"/>
      <c r="P288" s="1456"/>
      <c r="Q288" s="1456"/>
      <c r="R288" s="1456"/>
      <c r="S288" s="1457"/>
    </row>
    <row r="289" spans="1:19" ht="14.25" customHeight="1" x14ac:dyDescent="0.25">
      <c r="A289" s="1461" t="s">
        <v>1271</v>
      </c>
      <c r="B289" s="1462"/>
      <c r="C289" s="1462"/>
      <c r="D289" s="1463"/>
      <c r="E289" s="1458"/>
      <c r="F289" s="1459"/>
      <c r="G289" s="1459"/>
      <c r="H289" s="1459"/>
      <c r="I289" s="1459"/>
      <c r="J289" s="1459"/>
      <c r="K289" s="1459"/>
      <c r="L289" s="1459"/>
      <c r="M289" s="1459"/>
      <c r="N289" s="1459"/>
      <c r="O289" s="1459"/>
      <c r="P289" s="1459"/>
      <c r="Q289" s="1459"/>
      <c r="R289" s="1459"/>
      <c r="S289" s="1460"/>
    </row>
    <row r="290" spans="1:19" ht="14.25" customHeight="1" x14ac:dyDescent="0.25">
      <c r="A290" s="1464" t="s">
        <v>52</v>
      </c>
      <c r="B290" s="1465"/>
      <c r="C290" s="1465"/>
      <c r="D290" s="1466"/>
      <c r="E290" s="1467" t="s">
        <v>1273</v>
      </c>
      <c r="F290" s="1468"/>
      <c r="G290" s="1468"/>
      <c r="H290" s="1468"/>
      <c r="I290" s="1468"/>
      <c r="J290" s="1468"/>
      <c r="K290" s="1468"/>
      <c r="L290" s="1468"/>
      <c r="M290" s="1468"/>
      <c r="N290" s="1468"/>
      <c r="O290" s="1468"/>
      <c r="P290" s="1468"/>
      <c r="Q290" s="1468"/>
      <c r="R290" s="1468"/>
      <c r="S290" s="1469"/>
    </row>
    <row r="291" spans="1:19" x14ac:dyDescent="0.25">
      <c r="A291" s="1437" t="s">
        <v>53</v>
      </c>
      <c r="B291" s="1438"/>
      <c r="C291" s="1438"/>
      <c r="D291" s="1438"/>
      <c r="E291" s="1017"/>
      <c r="F291" s="665"/>
      <c r="G291" s="665"/>
      <c r="H291" s="665"/>
      <c r="I291" s="665"/>
      <c r="J291" s="665"/>
      <c r="K291" s="665"/>
      <c r="L291" s="665"/>
      <c r="M291" s="665"/>
      <c r="N291" s="665"/>
      <c r="O291" s="665"/>
      <c r="P291" s="665"/>
      <c r="Q291" s="665"/>
      <c r="R291" s="665"/>
      <c r="S291" s="669"/>
    </row>
    <row r="292" spans="1:19" x14ac:dyDescent="0.25">
      <c r="A292" s="1470" t="s">
        <v>1275</v>
      </c>
      <c r="B292" s="1471"/>
      <c r="C292" s="1471"/>
      <c r="D292" s="1471"/>
      <c r="E292" s="1471"/>
      <c r="F292" s="1471"/>
      <c r="G292" s="1471"/>
      <c r="H292" s="1471"/>
      <c r="I292" s="1471"/>
      <c r="J292" s="1471"/>
      <c r="K292" s="1471"/>
      <c r="L292" s="1471"/>
      <c r="M292" s="1471"/>
      <c r="N292" s="1471"/>
      <c r="O292" s="1471"/>
      <c r="P292" s="1471"/>
      <c r="Q292" s="1471"/>
      <c r="R292" s="1471"/>
      <c r="S292" s="1472"/>
    </row>
    <row r="293" spans="1:19" x14ac:dyDescent="0.25">
      <c r="A293" s="1473"/>
      <c r="B293" s="1471"/>
      <c r="C293" s="1471"/>
      <c r="D293" s="1471"/>
      <c r="E293" s="1471"/>
      <c r="F293" s="1471"/>
      <c r="G293" s="1471"/>
      <c r="H293" s="1471"/>
      <c r="I293" s="1471"/>
      <c r="J293" s="1471"/>
      <c r="K293" s="1471"/>
      <c r="L293" s="1471"/>
      <c r="M293" s="1471"/>
      <c r="N293" s="1471"/>
      <c r="O293" s="1471"/>
      <c r="P293" s="1471"/>
      <c r="Q293" s="1471"/>
      <c r="R293" s="1471"/>
      <c r="S293" s="1472"/>
    </row>
    <row r="294" spans="1:19" x14ac:dyDescent="0.25">
      <c r="A294" s="1473"/>
      <c r="B294" s="1471"/>
      <c r="C294" s="1471"/>
      <c r="D294" s="1471"/>
      <c r="E294" s="1471"/>
      <c r="F294" s="1471"/>
      <c r="G294" s="1471"/>
      <c r="H294" s="1471"/>
      <c r="I294" s="1471"/>
      <c r="J294" s="1471"/>
      <c r="K294" s="1471"/>
      <c r="L294" s="1471"/>
      <c r="M294" s="1471"/>
      <c r="N294" s="1471"/>
      <c r="O294" s="1471"/>
      <c r="P294" s="1471"/>
      <c r="Q294" s="1471"/>
      <c r="R294" s="1471"/>
      <c r="S294" s="1472"/>
    </row>
    <row r="295" spans="1:19" x14ac:dyDescent="0.25">
      <c r="A295" s="1473"/>
      <c r="B295" s="1471"/>
      <c r="C295" s="1471"/>
      <c r="D295" s="1471"/>
      <c r="E295" s="1471"/>
      <c r="F295" s="1471"/>
      <c r="G295" s="1471"/>
      <c r="H295" s="1471"/>
      <c r="I295" s="1471"/>
      <c r="J295" s="1471"/>
      <c r="K295" s="1471"/>
      <c r="L295" s="1471"/>
      <c r="M295" s="1471"/>
      <c r="N295" s="1471"/>
      <c r="O295" s="1471"/>
      <c r="P295" s="1471"/>
      <c r="Q295" s="1471"/>
      <c r="R295" s="1471"/>
      <c r="S295" s="1472"/>
    </row>
    <row r="296" spans="1:19" x14ac:dyDescent="0.25">
      <c r="A296" s="1473"/>
      <c r="B296" s="1471"/>
      <c r="C296" s="1471"/>
      <c r="D296" s="1471"/>
      <c r="E296" s="1471"/>
      <c r="F296" s="1471"/>
      <c r="G296" s="1471"/>
      <c r="H296" s="1471"/>
      <c r="I296" s="1471"/>
      <c r="J296" s="1471"/>
      <c r="K296" s="1471"/>
      <c r="L296" s="1471"/>
      <c r="M296" s="1471"/>
      <c r="N296" s="1471"/>
      <c r="O296" s="1471"/>
      <c r="P296" s="1471"/>
      <c r="Q296" s="1471"/>
      <c r="R296" s="1471"/>
      <c r="S296" s="1472"/>
    </row>
    <row r="297" spans="1:19" x14ac:dyDescent="0.25">
      <c r="A297" s="1473"/>
      <c r="B297" s="1471"/>
      <c r="C297" s="1471"/>
      <c r="D297" s="1471"/>
      <c r="E297" s="1471"/>
      <c r="F297" s="1471"/>
      <c r="G297" s="1471"/>
      <c r="H297" s="1471"/>
      <c r="I297" s="1471"/>
      <c r="J297" s="1471"/>
      <c r="K297" s="1471"/>
      <c r="L297" s="1471"/>
      <c r="M297" s="1471"/>
      <c r="N297" s="1471"/>
      <c r="O297" s="1471"/>
      <c r="P297" s="1471"/>
      <c r="Q297" s="1471"/>
      <c r="R297" s="1471"/>
      <c r="S297" s="1472"/>
    </row>
    <row r="298" spans="1:19" x14ac:dyDescent="0.25">
      <c r="A298" s="1473"/>
      <c r="B298" s="1471"/>
      <c r="C298" s="1471"/>
      <c r="D298" s="1471"/>
      <c r="E298" s="1471"/>
      <c r="F298" s="1471"/>
      <c r="G298" s="1471"/>
      <c r="H298" s="1471"/>
      <c r="I298" s="1471"/>
      <c r="J298" s="1471"/>
      <c r="K298" s="1471"/>
      <c r="L298" s="1471"/>
      <c r="M298" s="1471"/>
      <c r="N298" s="1471"/>
      <c r="O298" s="1471"/>
      <c r="P298" s="1471"/>
      <c r="Q298" s="1471"/>
      <c r="R298" s="1471"/>
      <c r="S298" s="1472"/>
    </row>
    <row r="299" spans="1:19" x14ac:dyDescent="0.25">
      <c r="A299" s="1473"/>
      <c r="B299" s="1471"/>
      <c r="C299" s="1471"/>
      <c r="D299" s="1471"/>
      <c r="E299" s="1471"/>
      <c r="F299" s="1471"/>
      <c r="G299" s="1471"/>
      <c r="H299" s="1471"/>
      <c r="I299" s="1471"/>
      <c r="J299" s="1471"/>
      <c r="K299" s="1471"/>
      <c r="L299" s="1471"/>
      <c r="M299" s="1471"/>
      <c r="N299" s="1471"/>
      <c r="O299" s="1471"/>
      <c r="P299" s="1471"/>
      <c r="Q299" s="1471"/>
      <c r="R299" s="1471"/>
      <c r="S299" s="1472"/>
    </row>
    <row r="300" spans="1:19" x14ac:dyDescent="0.25">
      <c r="A300" s="1470" t="s">
        <v>1274</v>
      </c>
      <c r="B300" s="1471"/>
      <c r="C300" s="1471"/>
      <c r="D300" s="1471"/>
      <c r="E300" s="1471"/>
      <c r="F300" s="1471"/>
      <c r="G300" s="1471"/>
      <c r="H300" s="1471"/>
      <c r="I300" s="1471"/>
      <c r="J300" s="1471"/>
      <c r="K300" s="1471"/>
      <c r="L300" s="1471"/>
      <c r="M300" s="1471"/>
      <c r="N300" s="1471"/>
      <c r="O300" s="1471"/>
      <c r="P300" s="1471"/>
      <c r="Q300" s="1471"/>
      <c r="R300" s="1471"/>
      <c r="S300" s="1472"/>
    </row>
    <row r="301" spans="1:19" x14ac:dyDescent="0.25">
      <c r="A301" s="1473"/>
      <c r="B301" s="1471"/>
      <c r="C301" s="1471"/>
      <c r="D301" s="1471"/>
      <c r="E301" s="1471"/>
      <c r="F301" s="1471"/>
      <c r="G301" s="1471"/>
      <c r="H301" s="1471"/>
      <c r="I301" s="1471"/>
      <c r="J301" s="1471"/>
      <c r="K301" s="1471"/>
      <c r="L301" s="1471"/>
      <c r="M301" s="1471"/>
      <c r="N301" s="1471"/>
      <c r="O301" s="1471"/>
      <c r="P301" s="1471"/>
      <c r="Q301" s="1471"/>
      <c r="R301" s="1471"/>
      <c r="S301" s="1472"/>
    </row>
    <row r="302" spans="1:19" x14ac:dyDescent="0.25">
      <c r="A302" s="1473"/>
      <c r="B302" s="1471"/>
      <c r="C302" s="1471"/>
      <c r="D302" s="1471"/>
      <c r="E302" s="1471"/>
      <c r="F302" s="1471"/>
      <c r="G302" s="1471"/>
      <c r="H302" s="1471"/>
      <c r="I302" s="1471"/>
      <c r="J302" s="1471"/>
      <c r="K302" s="1471"/>
      <c r="L302" s="1471"/>
      <c r="M302" s="1471"/>
      <c r="N302" s="1471"/>
      <c r="O302" s="1471"/>
      <c r="P302" s="1471"/>
      <c r="Q302" s="1471"/>
      <c r="R302" s="1471"/>
      <c r="S302" s="1472"/>
    </row>
    <row r="303" spans="1:19" x14ac:dyDescent="0.25">
      <c r="A303" s="1474"/>
      <c r="B303" s="1475"/>
      <c r="C303" s="1475"/>
      <c r="D303" s="1475"/>
      <c r="E303" s="1475"/>
      <c r="F303" s="1475"/>
      <c r="G303" s="1475"/>
      <c r="H303" s="1475"/>
      <c r="I303" s="1475"/>
      <c r="J303" s="1475"/>
      <c r="K303" s="1475"/>
      <c r="L303" s="1475"/>
      <c r="M303" s="1475"/>
      <c r="N303" s="1475"/>
      <c r="O303" s="1475"/>
      <c r="P303" s="1475"/>
      <c r="Q303" s="1475"/>
      <c r="R303" s="1475"/>
      <c r="S303" s="1476"/>
    </row>
    <row r="304" spans="1:19" x14ac:dyDescent="0.25">
      <c r="A304" s="1437" t="s">
        <v>351</v>
      </c>
      <c r="B304" s="1438"/>
      <c r="C304" s="1438"/>
      <c r="D304" s="1438"/>
      <c r="E304" s="668"/>
      <c r="F304" s="665"/>
      <c r="G304" s="665"/>
      <c r="H304" s="665"/>
      <c r="I304" s="665"/>
      <c r="J304" s="665"/>
      <c r="K304" s="665"/>
      <c r="L304" s="665"/>
      <c r="M304" s="665"/>
      <c r="N304" s="665"/>
      <c r="O304" s="665"/>
      <c r="P304" s="665"/>
      <c r="Q304" s="665"/>
      <c r="R304" s="665"/>
      <c r="S304" s="669"/>
    </row>
    <row r="305" spans="1:19" x14ac:dyDescent="0.25">
      <c r="A305" s="1477"/>
      <c r="B305" s="1478"/>
      <c r="C305" s="1478"/>
      <c r="D305" s="1478"/>
      <c r="E305" s="1478"/>
      <c r="F305" s="1478"/>
      <c r="G305" s="1478"/>
      <c r="H305" s="1478"/>
      <c r="I305" s="1478"/>
      <c r="J305" s="1478"/>
      <c r="K305" s="1478"/>
      <c r="L305" s="1478"/>
      <c r="M305" s="1478"/>
      <c r="N305" s="1478"/>
      <c r="O305" s="1478"/>
      <c r="P305" s="1478"/>
      <c r="Q305" s="1478"/>
      <c r="R305" s="1478"/>
      <c r="S305" s="1479"/>
    </row>
    <row r="306" spans="1:19" x14ac:dyDescent="0.25">
      <c r="A306" s="1477"/>
      <c r="B306" s="1478"/>
      <c r="C306" s="1478"/>
      <c r="D306" s="1478"/>
      <c r="E306" s="1478"/>
      <c r="F306" s="1478"/>
      <c r="G306" s="1478"/>
      <c r="H306" s="1478"/>
      <c r="I306" s="1478"/>
      <c r="J306" s="1478"/>
      <c r="K306" s="1478"/>
      <c r="L306" s="1478"/>
      <c r="M306" s="1478"/>
      <c r="N306" s="1478"/>
      <c r="O306" s="1478"/>
      <c r="P306" s="1478"/>
      <c r="Q306" s="1478"/>
      <c r="R306" s="1478"/>
      <c r="S306" s="1479"/>
    </row>
    <row r="307" spans="1:19" x14ac:dyDescent="0.25">
      <c r="A307" s="1480"/>
      <c r="B307" s="1481"/>
      <c r="C307" s="1481"/>
      <c r="D307" s="1481"/>
      <c r="E307" s="1481"/>
      <c r="F307" s="1481"/>
      <c r="G307" s="1481"/>
      <c r="H307" s="1481"/>
      <c r="I307" s="1481"/>
      <c r="J307" s="1481"/>
      <c r="K307" s="1481"/>
      <c r="L307" s="1481"/>
      <c r="M307" s="1481"/>
      <c r="N307" s="1481"/>
      <c r="O307" s="1481"/>
      <c r="P307" s="1481"/>
      <c r="Q307" s="1481"/>
      <c r="R307" s="1481"/>
      <c r="S307" s="1482"/>
    </row>
    <row r="308" spans="1:19" x14ac:dyDescent="0.25">
      <c r="A308" s="1437" t="s">
        <v>54</v>
      </c>
      <c r="B308" s="1438"/>
      <c r="C308" s="1438"/>
      <c r="D308" s="1438"/>
      <c r="E308" s="660"/>
      <c r="F308" s="660"/>
      <c r="G308" s="660"/>
      <c r="H308" s="660"/>
      <c r="I308" s="660"/>
      <c r="J308" s="660"/>
      <c r="K308" s="660"/>
      <c r="L308" s="660"/>
      <c r="M308" s="660"/>
      <c r="N308" s="660"/>
      <c r="O308" s="660"/>
      <c r="P308" s="660"/>
      <c r="Q308" s="660"/>
      <c r="R308" s="660"/>
      <c r="S308" s="661"/>
    </row>
    <row r="309" spans="1:19" x14ac:dyDescent="0.25">
      <c r="A309" s="1477" t="s">
        <v>1276</v>
      </c>
      <c r="B309" s="1478"/>
      <c r="C309" s="1478"/>
      <c r="D309" s="1478"/>
      <c r="E309" s="1478"/>
      <c r="F309" s="1478"/>
      <c r="G309" s="1478"/>
      <c r="H309" s="1478"/>
      <c r="I309" s="1478"/>
      <c r="J309" s="1478"/>
      <c r="K309" s="1478"/>
      <c r="L309" s="1478"/>
      <c r="M309" s="1478"/>
      <c r="N309" s="1478"/>
      <c r="O309" s="1478"/>
      <c r="P309" s="1478"/>
      <c r="Q309" s="1478"/>
      <c r="R309" s="1478"/>
      <c r="S309" s="1479"/>
    </row>
    <row r="310" spans="1:19" x14ac:dyDescent="0.25">
      <c r="A310" s="1477"/>
      <c r="B310" s="1478"/>
      <c r="C310" s="1478"/>
      <c r="D310" s="1478"/>
      <c r="E310" s="1478"/>
      <c r="F310" s="1478"/>
      <c r="G310" s="1478"/>
      <c r="H310" s="1478"/>
      <c r="I310" s="1478"/>
      <c r="J310" s="1478"/>
      <c r="K310" s="1478"/>
      <c r="L310" s="1478"/>
      <c r="M310" s="1478"/>
      <c r="N310" s="1478"/>
      <c r="O310" s="1478"/>
      <c r="P310" s="1478"/>
      <c r="Q310" s="1478"/>
      <c r="R310" s="1478"/>
      <c r="S310" s="1479"/>
    </row>
    <row r="311" spans="1:19" x14ac:dyDescent="0.25">
      <c r="A311" s="1477"/>
      <c r="B311" s="1478"/>
      <c r="C311" s="1478"/>
      <c r="D311" s="1478"/>
      <c r="E311" s="1478"/>
      <c r="F311" s="1478"/>
      <c r="G311" s="1478"/>
      <c r="H311" s="1478"/>
      <c r="I311" s="1478"/>
      <c r="J311" s="1478"/>
      <c r="K311" s="1478"/>
      <c r="L311" s="1478"/>
      <c r="M311" s="1478"/>
      <c r="N311" s="1478"/>
      <c r="O311" s="1478"/>
      <c r="P311" s="1478"/>
      <c r="Q311" s="1478"/>
      <c r="R311" s="1478"/>
      <c r="S311" s="1479"/>
    </row>
    <row r="312" spans="1:19" x14ac:dyDescent="0.25">
      <c r="A312" s="1477"/>
      <c r="B312" s="1478"/>
      <c r="C312" s="1478"/>
      <c r="D312" s="1478"/>
      <c r="E312" s="1478"/>
      <c r="F312" s="1478"/>
      <c r="G312" s="1478"/>
      <c r="H312" s="1478"/>
      <c r="I312" s="1478"/>
      <c r="J312" s="1478"/>
      <c r="K312" s="1478"/>
      <c r="L312" s="1478"/>
      <c r="M312" s="1478"/>
      <c r="N312" s="1478"/>
      <c r="O312" s="1478"/>
      <c r="P312" s="1478"/>
      <c r="Q312" s="1478"/>
      <c r="R312" s="1478"/>
      <c r="S312" s="1479"/>
    </row>
    <row r="313" spans="1:19" x14ac:dyDescent="0.25">
      <c r="A313" s="1477"/>
      <c r="B313" s="1478"/>
      <c r="C313" s="1478"/>
      <c r="D313" s="1478"/>
      <c r="E313" s="1478"/>
      <c r="F313" s="1478"/>
      <c r="G313" s="1478"/>
      <c r="H313" s="1478"/>
      <c r="I313" s="1478"/>
      <c r="J313" s="1478"/>
      <c r="K313" s="1478"/>
      <c r="L313" s="1478"/>
      <c r="M313" s="1478"/>
      <c r="N313" s="1478"/>
      <c r="O313" s="1478"/>
      <c r="P313" s="1478"/>
      <c r="Q313" s="1478"/>
      <c r="R313" s="1478"/>
      <c r="S313" s="1479"/>
    </row>
    <row r="314" spans="1:19" x14ac:dyDescent="0.25">
      <c r="A314" s="1477"/>
      <c r="B314" s="1478"/>
      <c r="C314" s="1478"/>
      <c r="D314" s="1478"/>
      <c r="E314" s="1478"/>
      <c r="F314" s="1478"/>
      <c r="G314" s="1478"/>
      <c r="H314" s="1478"/>
      <c r="I314" s="1478"/>
      <c r="J314" s="1478"/>
      <c r="K314" s="1478"/>
      <c r="L314" s="1478"/>
      <c r="M314" s="1478"/>
      <c r="N314" s="1478"/>
      <c r="O314" s="1478"/>
      <c r="P314" s="1478"/>
      <c r="Q314" s="1478"/>
      <c r="R314" s="1478"/>
      <c r="S314" s="1479"/>
    </row>
    <row r="315" spans="1:19" x14ac:dyDescent="0.25">
      <c r="A315" s="1477"/>
      <c r="B315" s="1478"/>
      <c r="C315" s="1478"/>
      <c r="D315" s="1478"/>
      <c r="E315" s="1478"/>
      <c r="F315" s="1478"/>
      <c r="G315" s="1478"/>
      <c r="H315" s="1478"/>
      <c r="I315" s="1478"/>
      <c r="J315" s="1478"/>
      <c r="K315" s="1478"/>
      <c r="L315" s="1478"/>
      <c r="M315" s="1478"/>
      <c r="N315" s="1478"/>
      <c r="O315" s="1478"/>
      <c r="P315" s="1478"/>
      <c r="Q315" s="1478"/>
      <c r="R315" s="1478"/>
      <c r="S315" s="1479"/>
    </row>
    <row r="316" spans="1:19" x14ac:dyDescent="0.25">
      <c r="A316" s="1477"/>
      <c r="B316" s="1478"/>
      <c r="C316" s="1478"/>
      <c r="D316" s="1478"/>
      <c r="E316" s="1478"/>
      <c r="F316" s="1478"/>
      <c r="G316" s="1478"/>
      <c r="H316" s="1478"/>
      <c r="I316" s="1478"/>
      <c r="J316" s="1478"/>
      <c r="K316" s="1478"/>
      <c r="L316" s="1478"/>
      <c r="M316" s="1478"/>
      <c r="N316" s="1478"/>
      <c r="O316" s="1478"/>
      <c r="P316" s="1478"/>
      <c r="Q316" s="1478"/>
      <c r="R316" s="1478"/>
      <c r="S316" s="1479"/>
    </row>
    <row r="317" spans="1:19" x14ac:dyDescent="0.25">
      <c r="A317" s="1477"/>
      <c r="B317" s="1478"/>
      <c r="C317" s="1478"/>
      <c r="D317" s="1478"/>
      <c r="E317" s="1478"/>
      <c r="F317" s="1478"/>
      <c r="G317" s="1478"/>
      <c r="H317" s="1478"/>
      <c r="I317" s="1478"/>
      <c r="J317" s="1478"/>
      <c r="K317" s="1478"/>
      <c r="L317" s="1478"/>
      <c r="M317" s="1478"/>
      <c r="N317" s="1478"/>
      <c r="O317" s="1478"/>
      <c r="P317" s="1478"/>
      <c r="Q317" s="1478"/>
      <c r="R317" s="1478"/>
      <c r="S317" s="1479"/>
    </row>
    <row r="318" spans="1:19" x14ac:dyDescent="0.25">
      <c r="A318" s="1477"/>
      <c r="B318" s="1478"/>
      <c r="C318" s="1478"/>
      <c r="D318" s="1478"/>
      <c r="E318" s="1478"/>
      <c r="F318" s="1478"/>
      <c r="G318" s="1478"/>
      <c r="H318" s="1478"/>
      <c r="I318" s="1478"/>
      <c r="J318" s="1478"/>
      <c r="K318" s="1478"/>
      <c r="L318" s="1478"/>
      <c r="M318" s="1478"/>
      <c r="N318" s="1478"/>
      <c r="O318" s="1478"/>
      <c r="P318" s="1478"/>
      <c r="Q318" s="1478"/>
      <c r="R318" s="1478"/>
      <c r="S318" s="1479"/>
    </row>
    <row r="319" spans="1:19" x14ac:dyDescent="0.25">
      <c r="A319" s="1477"/>
      <c r="B319" s="1478"/>
      <c r="C319" s="1478"/>
      <c r="D319" s="1478"/>
      <c r="E319" s="1478"/>
      <c r="F319" s="1478"/>
      <c r="G319" s="1478"/>
      <c r="H319" s="1478"/>
      <c r="I319" s="1478"/>
      <c r="J319" s="1478"/>
      <c r="K319" s="1478"/>
      <c r="L319" s="1478"/>
      <c r="M319" s="1478"/>
      <c r="N319" s="1478"/>
      <c r="O319" s="1478"/>
      <c r="P319" s="1478"/>
      <c r="Q319" s="1478"/>
      <c r="R319" s="1478"/>
      <c r="S319" s="1479"/>
    </row>
    <row r="320" spans="1:19" x14ac:dyDescent="0.25">
      <c r="A320" s="1477"/>
      <c r="B320" s="1478"/>
      <c r="C320" s="1478"/>
      <c r="D320" s="1478"/>
      <c r="E320" s="1478"/>
      <c r="F320" s="1478"/>
      <c r="G320" s="1478"/>
      <c r="H320" s="1478"/>
      <c r="I320" s="1478"/>
      <c r="J320" s="1478"/>
      <c r="K320" s="1478"/>
      <c r="L320" s="1478"/>
      <c r="M320" s="1478"/>
      <c r="N320" s="1478"/>
      <c r="O320" s="1478"/>
      <c r="P320" s="1478"/>
      <c r="Q320" s="1478"/>
      <c r="R320" s="1478"/>
      <c r="S320" s="1479"/>
    </row>
    <row r="321" spans="1:19" x14ac:dyDescent="0.25">
      <c r="A321" s="1480"/>
      <c r="B321" s="1481"/>
      <c r="C321" s="1481"/>
      <c r="D321" s="1481"/>
      <c r="E321" s="1481"/>
      <c r="F321" s="1481"/>
      <c r="G321" s="1481"/>
      <c r="H321" s="1481"/>
      <c r="I321" s="1481"/>
      <c r="J321" s="1481"/>
      <c r="K321" s="1481"/>
      <c r="L321" s="1481"/>
      <c r="M321" s="1481"/>
      <c r="N321" s="1481"/>
      <c r="O321" s="1481"/>
      <c r="P321" s="1481"/>
      <c r="Q321" s="1481"/>
      <c r="R321" s="1481"/>
      <c r="S321" s="1482"/>
    </row>
    <row r="322" spans="1:19" x14ac:dyDescent="0.25">
      <c r="A322" s="1437" t="s">
        <v>60</v>
      </c>
      <c r="B322" s="1438"/>
      <c r="C322" s="1438"/>
      <c r="D322" s="1438"/>
      <c r="E322" s="665"/>
      <c r="F322" s="665"/>
      <c r="G322" s="665"/>
      <c r="H322" s="665"/>
      <c r="I322" s="665"/>
      <c r="J322" s="665"/>
      <c r="K322" s="666"/>
      <c r="L322" s="665"/>
      <c r="M322" s="665"/>
      <c r="N322" s="665"/>
      <c r="O322" s="665"/>
      <c r="P322" s="665"/>
      <c r="Q322" s="665"/>
      <c r="R322" s="665"/>
      <c r="S322" s="669"/>
    </row>
    <row r="323" spans="1:19" x14ac:dyDescent="0.25">
      <c r="A323" s="1477" t="s">
        <v>1277</v>
      </c>
      <c r="B323" s="1478"/>
      <c r="C323" s="1478"/>
      <c r="D323" s="1478"/>
      <c r="E323" s="1478"/>
      <c r="F323" s="1478"/>
      <c r="G323" s="1478"/>
      <c r="H323" s="1478"/>
      <c r="I323" s="1478"/>
      <c r="J323" s="1478"/>
      <c r="K323" s="1478"/>
      <c r="L323" s="1478"/>
      <c r="M323" s="1478"/>
      <c r="N323" s="1478"/>
      <c r="O323" s="1478"/>
      <c r="P323" s="1478"/>
      <c r="Q323" s="1478"/>
      <c r="R323" s="1478"/>
      <c r="S323" s="1479"/>
    </row>
    <row r="324" spans="1:19" x14ac:dyDescent="0.25">
      <c r="A324" s="1477"/>
      <c r="B324" s="1478"/>
      <c r="C324" s="1478"/>
      <c r="D324" s="1478"/>
      <c r="E324" s="1478"/>
      <c r="F324" s="1478"/>
      <c r="G324" s="1478"/>
      <c r="H324" s="1478"/>
      <c r="I324" s="1478"/>
      <c r="J324" s="1478"/>
      <c r="K324" s="1478"/>
      <c r="L324" s="1478"/>
      <c r="M324" s="1478"/>
      <c r="N324" s="1478"/>
      <c r="O324" s="1478"/>
      <c r="P324" s="1478"/>
      <c r="Q324" s="1478"/>
      <c r="R324" s="1478"/>
      <c r="S324" s="1479"/>
    </row>
    <row r="325" spans="1:19" x14ac:dyDescent="0.25">
      <c r="A325" s="1477"/>
      <c r="B325" s="1478"/>
      <c r="C325" s="1478"/>
      <c r="D325" s="1478"/>
      <c r="E325" s="1478"/>
      <c r="F325" s="1478"/>
      <c r="G325" s="1478"/>
      <c r="H325" s="1478"/>
      <c r="I325" s="1478"/>
      <c r="J325" s="1478"/>
      <c r="K325" s="1478"/>
      <c r="L325" s="1478"/>
      <c r="M325" s="1478"/>
      <c r="N325" s="1478"/>
      <c r="O325" s="1478"/>
      <c r="P325" s="1478"/>
      <c r="Q325" s="1478"/>
      <c r="R325" s="1478"/>
      <c r="S325" s="1479"/>
    </row>
    <row r="326" spans="1:19" x14ac:dyDescent="0.25">
      <c r="A326" s="875"/>
      <c r="B326" s="832"/>
      <c r="C326" s="654"/>
      <c r="D326" s="654"/>
      <c r="E326" s="654"/>
      <c r="F326" s="654"/>
      <c r="G326" s="654"/>
      <c r="H326" s="654"/>
      <c r="I326" s="654"/>
      <c r="J326" s="660"/>
      <c r="K326" s="1011"/>
      <c r="L326" s="884"/>
      <c r="M326" s="654"/>
      <c r="N326" s="895"/>
      <c r="O326" s="654"/>
      <c r="P326" s="654"/>
      <c r="Q326" s="654"/>
      <c r="R326" s="654"/>
      <c r="S326" s="663"/>
    </row>
    <row r="327" spans="1:19" x14ac:dyDescent="0.25">
      <c r="A327" s="875"/>
      <c r="B327" s="832"/>
      <c r="C327" s="654"/>
      <c r="D327" s="654"/>
      <c r="E327" s="654"/>
      <c r="F327" s="654"/>
      <c r="G327" s="961" t="s">
        <v>1279</v>
      </c>
      <c r="H327" s="654"/>
      <c r="I327" s="654"/>
      <c r="J327" s="660"/>
      <c r="K327" s="654"/>
      <c r="L327" s="943"/>
      <c r="M327" s="916"/>
      <c r="N327" s="654"/>
      <c r="O327" s="654"/>
      <c r="P327" s="654"/>
      <c r="Q327" s="654"/>
      <c r="R327" s="654"/>
      <c r="S327" s="663"/>
    </row>
    <row r="328" spans="1:19" x14ac:dyDescent="0.25">
      <c r="A328" s="875"/>
      <c r="B328" s="832" t="s">
        <v>1122</v>
      </c>
      <c r="C328" s="654"/>
      <c r="D328" s="654"/>
      <c r="E328" s="654"/>
      <c r="F328" s="899"/>
      <c r="G328" s="865"/>
      <c r="H328" s="898" t="s">
        <v>82</v>
      </c>
      <c r="I328" s="980" t="s">
        <v>1180</v>
      </c>
      <c r="J328" s="988" t="s">
        <v>1278</v>
      </c>
      <c r="K328" s="832"/>
      <c r="L328" s="981" t="s">
        <v>1220</v>
      </c>
      <c r="M328" s="883"/>
      <c r="N328" s="864"/>
      <c r="O328" s="884" t="s">
        <v>62</v>
      </c>
      <c r="P328" s="654"/>
      <c r="Q328" s="654"/>
      <c r="R328" s="654"/>
      <c r="S328" s="663"/>
    </row>
    <row r="329" spans="1:19" x14ac:dyDescent="0.25">
      <c r="A329" s="875"/>
      <c r="B329" s="832"/>
      <c r="C329" s="654"/>
      <c r="D329" s="654"/>
      <c r="E329" s="654"/>
      <c r="F329" s="654"/>
      <c r="G329" s="961"/>
      <c r="H329" s="654"/>
      <c r="I329" s="654"/>
      <c r="J329" s="660"/>
      <c r="K329" s="654"/>
      <c r="L329" s="1032" t="s">
        <v>319</v>
      </c>
      <c r="M329" s="916"/>
      <c r="N329" s="654"/>
      <c r="O329" s="654"/>
      <c r="P329" s="654"/>
      <c r="Q329" s="654"/>
      <c r="R329" s="654"/>
      <c r="S329" s="663"/>
    </row>
    <row r="330" spans="1:19" x14ac:dyDescent="0.25">
      <c r="A330" s="875"/>
      <c r="B330" s="832" t="s">
        <v>1123</v>
      </c>
      <c r="C330" s="654"/>
      <c r="D330" s="654"/>
      <c r="E330" s="654"/>
      <c r="F330" s="899"/>
      <c r="G330" s="865"/>
      <c r="H330" s="898" t="s">
        <v>82</v>
      </c>
      <c r="I330" s="980" t="s">
        <v>1180</v>
      </c>
      <c r="J330" s="988" t="s">
        <v>1280</v>
      </c>
      <c r="K330" s="832"/>
      <c r="L330" s="981" t="s">
        <v>1220</v>
      </c>
      <c r="M330" s="883"/>
      <c r="N330" s="864"/>
      <c r="O330" s="884" t="s">
        <v>62</v>
      </c>
      <c r="P330" s="654"/>
      <c r="Q330" s="654"/>
      <c r="R330" s="654"/>
      <c r="S330" s="663"/>
    </row>
    <row r="331" spans="1:19" x14ac:dyDescent="0.25">
      <c r="A331" s="664"/>
      <c r="B331" s="654"/>
      <c r="C331" s="654"/>
      <c r="D331" s="654"/>
      <c r="E331" s="654"/>
      <c r="F331" s="654"/>
      <c r="G331" s="961"/>
      <c r="H331" s="654"/>
      <c r="I331" s="654"/>
      <c r="J331" s="660"/>
      <c r="K331" s="654"/>
      <c r="L331" s="943"/>
      <c r="M331" s="916"/>
      <c r="N331" s="654"/>
      <c r="O331" s="654"/>
      <c r="P331" s="654"/>
      <c r="Q331" s="654"/>
      <c r="R331" s="654"/>
      <c r="S331" s="663"/>
    </row>
    <row r="332" spans="1:19" x14ac:dyDescent="0.25">
      <c r="A332" s="875"/>
      <c r="B332" s="832" t="s">
        <v>60</v>
      </c>
      <c r="C332" s="654"/>
      <c r="D332" s="654"/>
      <c r="E332" s="654"/>
      <c r="F332" s="920"/>
      <c r="G332" s="654"/>
      <c r="H332" s="830"/>
      <c r="I332" s="980"/>
      <c r="J332" s="988"/>
      <c r="K332" s="832"/>
      <c r="L332" s="981" t="s">
        <v>1220</v>
      </c>
      <c r="M332" s="883"/>
      <c r="N332" s="864"/>
      <c r="O332" s="884" t="s">
        <v>62</v>
      </c>
      <c r="P332" s="654"/>
      <c r="Q332" s="654"/>
      <c r="R332" s="654"/>
      <c r="S332" s="663"/>
    </row>
    <row r="333" spans="1:19" x14ac:dyDescent="0.25">
      <c r="A333" s="664"/>
      <c r="B333" s="654"/>
      <c r="C333" s="654"/>
      <c r="D333" s="654"/>
      <c r="E333" s="654"/>
      <c r="F333" s="654"/>
      <c r="G333" s="915"/>
      <c r="H333" s="654"/>
      <c r="I333" s="654"/>
      <c r="J333" s="660"/>
      <c r="K333" s="654"/>
      <c r="L333" s="916"/>
      <c r="M333" s="654"/>
      <c r="N333" s="654"/>
      <c r="O333" s="654"/>
      <c r="P333" s="654"/>
      <c r="Q333" s="654"/>
      <c r="R333" s="654"/>
      <c r="S333" s="663"/>
    </row>
    <row r="334" spans="1:19" x14ac:dyDescent="0.25">
      <c r="A334" s="875"/>
      <c r="B334" s="654"/>
      <c r="C334" s="654"/>
      <c r="D334" s="654"/>
      <c r="E334" s="654"/>
      <c r="F334" s="901"/>
      <c r="G334" s="828"/>
      <c r="H334" s="1015"/>
      <c r="I334" s="1015"/>
      <c r="J334" s="897"/>
      <c r="K334" s="897"/>
      <c r="L334" s="897"/>
      <c r="M334" s="828"/>
      <c r="N334" s="900"/>
      <c r="O334" s="574"/>
      <c r="P334" s="574"/>
      <c r="Q334" s="574"/>
      <c r="R334" s="574"/>
      <c r="S334" s="577"/>
    </row>
    <row r="335" spans="1:19" x14ac:dyDescent="0.25">
      <c r="A335" s="1437" t="s">
        <v>352</v>
      </c>
      <c r="B335" s="1438"/>
      <c r="C335" s="1438"/>
      <c r="D335" s="1438"/>
      <c r="E335" s="665"/>
      <c r="F335" s="660"/>
      <c r="G335" s="660"/>
      <c r="H335" s="660"/>
      <c r="I335" s="660"/>
      <c r="J335" s="660"/>
      <c r="K335" s="896"/>
      <c r="L335" s="660"/>
      <c r="M335" s="660"/>
      <c r="N335" s="665"/>
      <c r="O335" s="665"/>
      <c r="P335" s="665"/>
      <c r="Q335" s="665"/>
      <c r="R335" s="665"/>
      <c r="S335" s="669"/>
    </row>
    <row r="336" spans="1:19" x14ac:dyDescent="0.25">
      <c r="A336" s="875"/>
      <c r="B336" s="832"/>
      <c r="C336" s="832"/>
      <c r="D336" s="832"/>
      <c r="E336" s="832"/>
      <c r="F336" s="832"/>
      <c r="G336" s="832"/>
      <c r="H336" s="832"/>
      <c r="I336" s="832"/>
      <c r="J336" s="832"/>
      <c r="K336" s="832"/>
      <c r="L336" s="1011"/>
      <c r="M336" s="962"/>
      <c r="N336" s="892"/>
      <c r="O336" s="895"/>
      <c r="P336" s="892"/>
      <c r="Q336" s="892"/>
      <c r="R336" s="895"/>
      <c r="S336" s="663"/>
    </row>
    <row r="337" spans="1:22" x14ac:dyDescent="0.25">
      <c r="A337" s="875"/>
      <c r="B337" s="832"/>
      <c r="C337" s="832"/>
      <c r="D337" s="832"/>
      <c r="E337" s="832"/>
      <c r="F337" s="832"/>
      <c r="G337" s="832"/>
      <c r="H337" s="832"/>
      <c r="I337" s="832"/>
      <c r="J337" s="832"/>
      <c r="K337" s="832"/>
      <c r="L337" s="1011"/>
      <c r="M337" s="962"/>
      <c r="N337" s="892"/>
      <c r="O337" s="895"/>
      <c r="P337" s="963"/>
      <c r="Q337" s="660"/>
      <c r="R337" s="895"/>
      <c r="S337" s="663"/>
    </row>
    <row r="338" spans="1:22" x14ac:dyDescent="0.25">
      <c r="A338" s="875"/>
      <c r="B338" s="832"/>
      <c r="C338" s="832"/>
      <c r="D338" s="832"/>
      <c r="E338" s="832"/>
      <c r="F338" s="832"/>
      <c r="G338" s="832"/>
      <c r="H338" s="832"/>
      <c r="I338" s="832"/>
      <c r="J338" s="832"/>
      <c r="K338" s="936"/>
      <c r="L338" s="1022"/>
      <c r="M338" s="931"/>
      <c r="N338" s="660"/>
      <c r="O338" s="957"/>
      <c r="P338" s="956"/>
      <c r="Q338" s="660"/>
      <c r="R338" s="660"/>
      <c r="S338" s="663"/>
    </row>
    <row r="339" spans="1:22" x14ac:dyDescent="0.25">
      <c r="A339" s="1541" t="s">
        <v>1281</v>
      </c>
      <c r="B339" s="1542"/>
      <c r="C339" s="1542"/>
      <c r="D339" s="1542"/>
      <c r="E339" s="1542"/>
      <c r="F339" s="1542"/>
      <c r="G339" s="1542"/>
      <c r="H339" s="1542"/>
      <c r="I339" s="1542"/>
      <c r="J339" s="832"/>
      <c r="K339" s="1022"/>
      <c r="L339" s="964"/>
      <c r="M339" s="943"/>
      <c r="N339" s="946" t="s">
        <v>1283</v>
      </c>
      <c r="O339" s="1028" t="s">
        <v>1094</v>
      </c>
      <c r="P339" s="956"/>
      <c r="Q339" s="660"/>
      <c r="R339" s="660"/>
      <c r="S339" s="663"/>
    </row>
    <row r="340" spans="1:22" x14ac:dyDescent="0.25">
      <c r="A340" s="1541" t="s">
        <v>1282</v>
      </c>
      <c r="B340" s="1542"/>
      <c r="C340" s="1542"/>
      <c r="D340" s="1542"/>
      <c r="E340" s="1542"/>
      <c r="F340" s="1542"/>
      <c r="G340" s="1542"/>
      <c r="H340" s="1542"/>
      <c r="I340" s="1031"/>
      <c r="J340" s="832"/>
      <c r="K340" s="1022"/>
      <c r="L340" s="1022"/>
      <c r="M340" s="928"/>
      <c r="N340" s="946" t="s">
        <v>1284</v>
      </c>
      <c r="O340" s="1028" t="s">
        <v>1094</v>
      </c>
      <c r="P340" s="956"/>
      <c r="Q340" s="660"/>
      <c r="R340" s="660"/>
      <c r="S340" s="663"/>
    </row>
    <row r="341" spans="1:22" x14ac:dyDescent="0.25">
      <c r="A341" s="1446"/>
      <c r="B341" s="1447"/>
      <c r="C341" s="1447"/>
      <c r="D341" s="1447"/>
      <c r="E341" s="1447"/>
      <c r="F341" s="1447"/>
      <c r="G341" s="1447"/>
      <c r="H341" s="1447"/>
      <c r="I341" s="832"/>
      <c r="J341" s="832"/>
      <c r="K341" s="965"/>
      <c r="L341" s="1022"/>
      <c r="M341" s="928"/>
      <c r="N341" s="660"/>
      <c r="O341" s="957"/>
      <c r="P341" s="956"/>
      <c r="Q341" s="660"/>
      <c r="R341" s="660"/>
      <c r="S341" s="663"/>
    </row>
    <row r="342" spans="1:22" x14ac:dyDescent="0.25">
      <c r="A342" s="1543"/>
      <c r="B342" s="1544"/>
      <c r="C342" s="1544"/>
      <c r="D342" s="1544"/>
      <c r="E342" s="1544"/>
      <c r="F342" s="1544"/>
      <c r="G342" s="1544"/>
      <c r="H342" s="1544"/>
      <c r="I342" s="1544"/>
      <c r="J342" s="832"/>
      <c r="K342" s="1014"/>
      <c r="L342" s="1022"/>
      <c r="M342" s="923" t="s">
        <v>363</v>
      </c>
      <c r="N342" s="895"/>
      <c r="O342" s="957"/>
      <c r="P342" s="956"/>
      <c r="Q342" s="660"/>
      <c r="R342" s="660"/>
      <c r="S342" s="663"/>
    </row>
    <row r="343" spans="1:22" x14ac:dyDescent="0.25">
      <c r="A343" s="1033"/>
      <c r="B343" s="955"/>
      <c r="C343" s="955"/>
      <c r="D343" s="955"/>
      <c r="E343" s="955"/>
      <c r="F343" s="955"/>
      <c r="G343" s="955"/>
      <c r="H343" s="955"/>
      <c r="I343" s="955"/>
      <c r="J343" s="832"/>
      <c r="K343" s="1011"/>
      <c r="L343" s="892"/>
      <c r="M343" s="892"/>
      <c r="N343" s="895"/>
      <c r="O343" s="892"/>
      <c r="P343" s="892"/>
      <c r="Q343" s="895"/>
      <c r="R343" s="654"/>
      <c r="S343" s="663"/>
      <c r="V343" s="943"/>
    </row>
    <row r="344" spans="1:22" x14ac:dyDescent="0.25">
      <c r="A344" s="875"/>
      <c r="B344" s="832"/>
      <c r="C344" s="955" t="s">
        <v>1028</v>
      </c>
      <c r="D344" s="832"/>
      <c r="E344" s="832"/>
      <c r="F344" s="832"/>
      <c r="G344" s="832"/>
      <c r="H344" s="832"/>
      <c r="I344" s="832"/>
      <c r="J344" s="832"/>
      <c r="K344" s="917"/>
      <c r="L344" s="918"/>
      <c r="M344" s="917"/>
      <c r="N344" s="832"/>
      <c r="O344" s="832"/>
      <c r="P344" s="918"/>
      <c r="Q344" s="832"/>
      <c r="R344" s="654"/>
      <c r="S344" s="663"/>
    </row>
    <row r="345" spans="1:22" x14ac:dyDescent="0.25">
      <c r="A345" s="578"/>
      <c r="B345" s="574"/>
      <c r="C345" s="959" t="s">
        <v>1099</v>
      </c>
      <c r="D345" s="574"/>
      <c r="E345" s="574"/>
      <c r="F345" s="574"/>
      <c r="G345" s="574"/>
      <c r="H345" s="574"/>
      <c r="I345" s="574"/>
      <c r="J345" s="574"/>
      <c r="K345" s="574"/>
      <c r="L345" s="574"/>
      <c r="M345" s="574"/>
      <c r="N345" s="574"/>
      <c r="O345" s="574"/>
      <c r="P345" s="574"/>
      <c r="Q345" s="574"/>
      <c r="R345" s="574"/>
      <c r="S345" s="577"/>
    </row>
    <row r="346" spans="1:22" ht="14.25" customHeight="1" x14ac:dyDescent="0.25">
      <c r="A346" s="1452" t="s">
        <v>51</v>
      </c>
      <c r="B346" s="1453"/>
      <c r="C346" s="1453"/>
      <c r="D346" s="1454"/>
      <c r="E346" s="1455" t="s">
        <v>1289</v>
      </c>
      <c r="F346" s="1456"/>
      <c r="G346" s="1456"/>
      <c r="H346" s="1456"/>
      <c r="I346" s="1456"/>
      <c r="J346" s="1456"/>
      <c r="K346" s="1456"/>
      <c r="L346" s="1456"/>
      <c r="M346" s="1456"/>
      <c r="N346" s="1456"/>
      <c r="O346" s="1456"/>
      <c r="P346" s="1456"/>
      <c r="Q346" s="1456"/>
      <c r="R346" s="1456"/>
      <c r="S346" s="1457"/>
    </row>
    <row r="347" spans="1:22" ht="14.25" customHeight="1" x14ac:dyDescent="0.25">
      <c r="A347" s="1461" t="s">
        <v>1285</v>
      </c>
      <c r="B347" s="1462"/>
      <c r="C347" s="1462"/>
      <c r="D347" s="1463"/>
      <c r="E347" s="1458"/>
      <c r="F347" s="1459"/>
      <c r="G347" s="1459"/>
      <c r="H347" s="1459"/>
      <c r="I347" s="1459"/>
      <c r="J347" s="1459"/>
      <c r="K347" s="1459"/>
      <c r="L347" s="1459"/>
      <c r="M347" s="1459"/>
      <c r="N347" s="1459"/>
      <c r="O347" s="1459"/>
      <c r="P347" s="1459"/>
      <c r="Q347" s="1459"/>
      <c r="R347" s="1459"/>
      <c r="S347" s="1460"/>
    </row>
    <row r="348" spans="1:22" ht="14.25" customHeight="1" x14ac:dyDescent="0.25">
      <c r="A348" s="1464" t="s">
        <v>52</v>
      </c>
      <c r="B348" s="1465"/>
      <c r="C348" s="1465"/>
      <c r="D348" s="1466"/>
      <c r="E348" s="1467" t="s">
        <v>958</v>
      </c>
      <c r="F348" s="1468"/>
      <c r="G348" s="1468"/>
      <c r="H348" s="1468"/>
      <c r="I348" s="1468"/>
      <c r="J348" s="1468"/>
      <c r="K348" s="1468"/>
      <c r="L348" s="1468"/>
      <c r="M348" s="1468"/>
      <c r="N348" s="1468"/>
      <c r="O348" s="1468"/>
      <c r="P348" s="1468"/>
      <c r="Q348" s="1468"/>
      <c r="R348" s="1468"/>
      <c r="S348" s="1469"/>
    </row>
    <row r="349" spans="1:22" x14ac:dyDescent="0.25">
      <c r="A349" s="1437" t="s">
        <v>53</v>
      </c>
      <c r="B349" s="1438"/>
      <c r="C349" s="1438"/>
      <c r="D349" s="1438"/>
      <c r="E349" s="1017"/>
      <c r="F349" s="665"/>
      <c r="G349" s="665"/>
      <c r="H349" s="665"/>
      <c r="I349" s="665"/>
      <c r="J349" s="665"/>
      <c r="K349" s="665"/>
      <c r="L349" s="665"/>
      <c r="M349" s="665"/>
      <c r="N349" s="665"/>
      <c r="O349" s="665"/>
      <c r="P349" s="665"/>
      <c r="Q349" s="665"/>
      <c r="R349" s="665"/>
      <c r="S349" s="669"/>
    </row>
    <row r="350" spans="1:22" x14ac:dyDescent="0.25">
      <c r="A350" s="1470" t="s">
        <v>1290</v>
      </c>
      <c r="B350" s="1471"/>
      <c r="C350" s="1471"/>
      <c r="D350" s="1471"/>
      <c r="E350" s="1471"/>
      <c r="F350" s="1471"/>
      <c r="G350" s="1471"/>
      <c r="H350" s="1471"/>
      <c r="I350" s="1471"/>
      <c r="J350" s="1471"/>
      <c r="K350" s="1471"/>
      <c r="L350" s="1471"/>
      <c r="M350" s="1471"/>
      <c r="N350" s="1471"/>
      <c r="O350" s="1471"/>
      <c r="P350" s="1471"/>
      <c r="Q350" s="1471"/>
      <c r="R350" s="1471"/>
      <c r="S350" s="1472"/>
    </row>
    <row r="351" spans="1:22" x14ac:dyDescent="0.25">
      <c r="A351" s="1473"/>
      <c r="B351" s="1471"/>
      <c r="C351" s="1471"/>
      <c r="D351" s="1471"/>
      <c r="E351" s="1471"/>
      <c r="F351" s="1471"/>
      <c r="G351" s="1471"/>
      <c r="H351" s="1471"/>
      <c r="I351" s="1471"/>
      <c r="J351" s="1471"/>
      <c r="K351" s="1471"/>
      <c r="L351" s="1471"/>
      <c r="M351" s="1471"/>
      <c r="N351" s="1471"/>
      <c r="O351" s="1471"/>
      <c r="P351" s="1471"/>
      <c r="Q351" s="1471"/>
      <c r="R351" s="1471"/>
      <c r="S351" s="1472"/>
    </row>
    <row r="352" spans="1:22" x14ac:dyDescent="0.25">
      <c r="A352" s="1473"/>
      <c r="B352" s="1471"/>
      <c r="C352" s="1471"/>
      <c r="D352" s="1471"/>
      <c r="E352" s="1471"/>
      <c r="F352" s="1471"/>
      <c r="G352" s="1471"/>
      <c r="H352" s="1471"/>
      <c r="I352" s="1471"/>
      <c r="J352" s="1471"/>
      <c r="K352" s="1471"/>
      <c r="L352" s="1471"/>
      <c r="M352" s="1471"/>
      <c r="N352" s="1471"/>
      <c r="O352" s="1471"/>
      <c r="P352" s="1471"/>
      <c r="Q352" s="1471"/>
      <c r="R352" s="1471"/>
      <c r="S352" s="1472"/>
    </row>
    <row r="353" spans="1:19" x14ac:dyDescent="0.25">
      <c r="A353" s="1473"/>
      <c r="B353" s="1471"/>
      <c r="C353" s="1471"/>
      <c r="D353" s="1471"/>
      <c r="E353" s="1471"/>
      <c r="F353" s="1471"/>
      <c r="G353" s="1471"/>
      <c r="H353" s="1471"/>
      <c r="I353" s="1471"/>
      <c r="J353" s="1471"/>
      <c r="K353" s="1471"/>
      <c r="L353" s="1471"/>
      <c r="M353" s="1471"/>
      <c r="N353" s="1471"/>
      <c r="O353" s="1471"/>
      <c r="P353" s="1471"/>
      <c r="Q353" s="1471"/>
      <c r="R353" s="1471"/>
      <c r="S353" s="1472"/>
    </row>
    <row r="354" spans="1:19" x14ac:dyDescent="0.25">
      <c r="A354" s="1473"/>
      <c r="B354" s="1471"/>
      <c r="C354" s="1471"/>
      <c r="D354" s="1471"/>
      <c r="E354" s="1471"/>
      <c r="F354" s="1471"/>
      <c r="G354" s="1471"/>
      <c r="H354" s="1471"/>
      <c r="I354" s="1471"/>
      <c r="J354" s="1471"/>
      <c r="K354" s="1471"/>
      <c r="L354" s="1471"/>
      <c r="M354" s="1471"/>
      <c r="N354" s="1471"/>
      <c r="O354" s="1471"/>
      <c r="P354" s="1471"/>
      <c r="Q354" s="1471"/>
      <c r="R354" s="1471"/>
      <c r="S354" s="1472"/>
    </row>
    <row r="355" spans="1:19" x14ac:dyDescent="0.25">
      <c r="A355" s="1473"/>
      <c r="B355" s="1471"/>
      <c r="C355" s="1471"/>
      <c r="D355" s="1471"/>
      <c r="E355" s="1471"/>
      <c r="F355" s="1471"/>
      <c r="G355" s="1471"/>
      <c r="H355" s="1471"/>
      <c r="I355" s="1471"/>
      <c r="J355" s="1471"/>
      <c r="K355" s="1471"/>
      <c r="L355" s="1471"/>
      <c r="M355" s="1471"/>
      <c r="N355" s="1471"/>
      <c r="O355" s="1471"/>
      <c r="P355" s="1471"/>
      <c r="Q355" s="1471"/>
      <c r="R355" s="1471"/>
      <c r="S355" s="1472"/>
    </row>
    <row r="356" spans="1:19" x14ac:dyDescent="0.25">
      <c r="A356" s="1473"/>
      <c r="B356" s="1471"/>
      <c r="C356" s="1471"/>
      <c r="D356" s="1471"/>
      <c r="E356" s="1471"/>
      <c r="F356" s="1471"/>
      <c r="G356" s="1471"/>
      <c r="H356" s="1471"/>
      <c r="I356" s="1471"/>
      <c r="J356" s="1471"/>
      <c r="K356" s="1471"/>
      <c r="L356" s="1471"/>
      <c r="M356" s="1471"/>
      <c r="N356" s="1471"/>
      <c r="O356" s="1471"/>
      <c r="P356" s="1471"/>
      <c r="Q356" s="1471"/>
      <c r="R356" s="1471"/>
      <c r="S356" s="1472"/>
    </row>
    <row r="357" spans="1:19" x14ac:dyDescent="0.25">
      <c r="A357" s="1473"/>
      <c r="B357" s="1471"/>
      <c r="C357" s="1471"/>
      <c r="D357" s="1471"/>
      <c r="E357" s="1471"/>
      <c r="F357" s="1471"/>
      <c r="G357" s="1471"/>
      <c r="H357" s="1471"/>
      <c r="I357" s="1471"/>
      <c r="J357" s="1471"/>
      <c r="K357" s="1471"/>
      <c r="L357" s="1471"/>
      <c r="M357" s="1471"/>
      <c r="N357" s="1471"/>
      <c r="O357" s="1471"/>
      <c r="P357" s="1471"/>
      <c r="Q357" s="1471"/>
      <c r="R357" s="1471"/>
      <c r="S357" s="1472"/>
    </row>
    <row r="358" spans="1:19" x14ac:dyDescent="0.25">
      <c r="A358" s="1470"/>
      <c r="B358" s="1471"/>
      <c r="C358" s="1471"/>
      <c r="D358" s="1471"/>
      <c r="E358" s="1471"/>
      <c r="F358" s="1471"/>
      <c r="G358" s="1471"/>
      <c r="H358" s="1471"/>
      <c r="I358" s="1471"/>
      <c r="J358" s="1471"/>
      <c r="K358" s="1471"/>
      <c r="L358" s="1471"/>
      <c r="M358" s="1471"/>
      <c r="N358" s="1471"/>
      <c r="O358" s="1471"/>
      <c r="P358" s="1471"/>
      <c r="Q358" s="1471"/>
      <c r="R358" s="1471"/>
      <c r="S358" s="1472"/>
    </row>
    <row r="359" spans="1:19" x14ac:dyDescent="0.25">
      <c r="A359" s="1473"/>
      <c r="B359" s="1471"/>
      <c r="C359" s="1471"/>
      <c r="D359" s="1471"/>
      <c r="E359" s="1471"/>
      <c r="F359" s="1471"/>
      <c r="G359" s="1471"/>
      <c r="H359" s="1471"/>
      <c r="I359" s="1471"/>
      <c r="J359" s="1471"/>
      <c r="K359" s="1471"/>
      <c r="L359" s="1471"/>
      <c r="M359" s="1471"/>
      <c r="N359" s="1471"/>
      <c r="O359" s="1471"/>
      <c r="P359" s="1471"/>
      <c r="Q359" s="1471"/>
      <c r="R359" s="1471"/>
      <c r="S359" s="1472"/>
    </row>
    <row r="360" spans="1:19" x14ac:dyDescent="0.25">
      <c r="A360" s="1473"/>
      <c r="B360" s="1471"/>
      <c r="C360" s="1471"/>
      <c r="D360" s="1471"/>
      <c r="E360" s="1471"/>
      <c r="F360" s="1471"/>
      <c r="G360" s="1471"/>
      <c r="H360" s="1471"/>
      <c r="I360" s="1471"/>
      <c r="J360" s="1471"/>
      <c r="K360" s="1471"/>
      <c r="L360" s="1471"/>
      <c r="M360" s="1471"/>
      <c r="N360" s="1471"/>
      <c r="O360" s="1471"/>
      <c r="P360" s="1471"/>
      <c r="Q360" s="1471"/>
      <c r="R360" s="1471"/>
      <c r="S360" s="1472"/>
    </row>
    <row r="361" spans="1:19" x14ac:dyDescent="0.25">
      <c r="A361" s="1474"/>
      <c r="B361" s="1475"/>
      <c r="C361" s="1475"/>
      <c r="D361" s="1475"/>
      <c r="E361" s="1475"/>
      <c r="F361" s="1475"/>
      <c r="G361" s="1475"/>
      <c r="H361" s="1475"/>
      <c r="I361" s="1475"/>
      <c r="J361" s="1475"/>
      <c r="K361" s="1475"/>
      <c r="L361" s="1475"/>
      <c r="M361" s="1475"/>
      <c r="N361" s="1475"/>
      <c r="O361" s="1475"/>
      <c r="P361" s="1475"/>
      <c r="Q361" s="1475"/>
      <c r="R361" s="1475"/>
      <c r="S361" s="1476"/>
    </row>
    <row r="362" spans="1:19" x14ac:dyDescent="0.25">
      <c r="A362" s="1437" t="s">
        <v>351</v>
      </c>
      <c r="B362" s="1438"/>
      <c r="C362" s="1438"/>
      <c r="D362" s="1438"/>
      <c r="E362" s="668"/>
      <c r="F362" s="665"/>
      <c r="G362" s="665"/>
      <c r="H362" s="665"/>
      <c r="I362" s="665"/>
      <c r="J362" s="665"/>
      <c r="K362" s="665"/>
      <c r="L362" s="665"/>
      <c r="M362" s="665"/>
      <c r="N362" s="665"/>
      <c r="O362" s="665"/>
      <c r="P362" s="665"/>
      <c r="Q362" s="665"/>
      <c r="R362" s="665"/>
      <c r="S362" s="669"/>
    </row>
    <row r="363" spans="1:19" x14ac:dyDescent="0.25">
      <c r="A363" s="1477" t="s">
        <v>1291</v>
      </c>
      <c r="B363" s="1478"/>
      <c r="C363" s="1478"/>
      <c r="D363" s="1478"/>
      <c r="E363" s="1478"/>
      <c r="F363" s="1478"/>
      <c r="G363" s="1478"/>
      <c r="H363" s="1478"/>
      <c r="I363" s="1478"/>
      <c r="J363" s="1478"/>
      <c r="K363" s="1478"/>
      <c r="L363" s="1478"/>
      <c r="M363" s="1478"/>
      <c r="N363" s="1478"/>
      <c r="O363" s="1478"/>
      <c r="P363" s="1478"/>
      <c r="Q363" s="1478"/>
      <c r="R363" s="1478"/>
      <c r="S363" s="1479"/>
    </row>
    <row r="364" spans="1:19" x14ac:dyDescent="0.25">
      <c r="A364" s="1477"/>
      <c r="B364" s="1478"/>
      <c r="C364" s="1478"/>
      <c r="D364" s="1478"/>
      <c r="E364" s="1478"/>
      <c r="F364" s="1478"/>
      <c r="G364" s="1478"/>
      <c r="H364" s="1478"/>
      <c r="I364" s="1478"/>
      <c r="J364" s="1478"/>
      <c r="K364" s="1478"/>
      <c r="L364" s="1478"/>
      <c r="M364" s="1478"/>
      <c r="N364" s="1478"/>
      <c r="O364" s="1478"/>
      <c r="P364" s="1478"/>
      <c r="Q364" s="1478"/>
      <c r="R364" s="1478"/>
      <c r="S364" s="1479"/>
    </row>
    <row r="365" spans="1:19" x14ac:dyDescent="0.25">
      <c r="A365" s="1480"/>
      <c r="B365" s="1481"/>
      <c r="C365" s="1481"/>
      <c r="D365" s="1481"/>
      <c r="E365" s="1481"/>
      <c r="F365" s="1481"/>
      <c r="G365" s="1481"/>
      <c r="H365" s="1481"/>
      <c r="I365" s="1481"/>
      <c r="J365" s="1481"/>
      <c r="K365" s="1481"/>
      <c r="L365" s="1481"/>
      <c r="M365" s="1481"/>
      <c r="N365" s="1481"/>
      <c r="O365" s="1481"/>
      <c r="P365" s="1481"/>
      <c r="Q365" s="1481"/>
      <c r="R365" s="1481"/>
      <c r="S365" s="1482"/>
    </row>
    <row r="366" spans="1:19" x14ac:dyDescent="0.25">
      <c r="A366" s="1437" t="s">
        <v>54</v>
      </c>
      <c r="B366" s="1438"/>
      <c r="C366" s="1438"/>
      <c r="D366" s="1438"/>
      <c r="E366" s="660"/>
      <c r="F366" s="660"/>
      <c r="G366" s="660"/>
      <c r="H366" s="660"/>
      <c r="I366" s="660"/>
      <c r="J366" s="660"/>
      <c r="K366" s="660"/>
      <c r="L366" s="660"/>
      <c r="M366" s="660"/>
      <c r="N366" s="660"/>
      <c r="O366" s="660"/>
      <c r="P366" s="660"/>
      <c r="Q366" s="660"/>
      <c r="R366" s="660"/>
      <c r="S366" s="661"/>
    </row>
    <row r="367" spans="1:19" x14ac:dyDescent="0.25">
      <c r="A367" s="1477" t="s">
        <v>1292</v>
      </c>
      <c r="B367" s="1478"/>
      <c r="C367" s="1478"/>
      <c r="D367" s="1478"/>
      <c r="E367" s="1478"/>
      <c r="F367" s="1478"/>
      <c r="G367" s="1478"/>
      <c r="H367" s="1478"/>
      <c r="I367" s="1478"/>
      <c r="J367" s="1478"/>
      <c r="K367" s="1478"/>
      <c r="L367" s="1478"/>
      <c r="M367" s="1478"/>
      <c r="N367" s="1478"/>
      <c r="O367" s="1478"/>
      <c r="P367" s="1478"/>
      <c r="Q367" s="1478"/>
      <c r="R367" s="1478"/>
      <c r="S367" s="1479"/>
    </row>
    <row r="368" spans="1:19" x14ac:dyDescent="0.25">
      <c r="A368" s="1477"/>
      <c r="B368" s="1478"/>
      <c r="C368" s="1478"/>
      <c r="D368" s="1478"/>
      <c r="E368" s="1478"/>
      <c r="F368" s="1478"/>
      <c r="G368" s="1478"/>
      <c r="H368" s="1478"/>
      <c r="I368" s="1478"/>
      <c r="J368" s="1478"/>
      <c r="K368" s="1478"/>
      <c r="L368" s="1478"/>
      <c r="M368" s="1478"/>
      <c r="N368" s="1478"/>
      <c r="O368" s="1478"/>
      <c r="P368" s="1478"/>
      <c r="Q368" s="1478"/>
      <c r="R368" s="1478"/>
      <c r="S368" s="1479"/>
    </row>
    <row r="369" spans="1:19" x14ac:dyDescent="0.25">
      <c r="A369" s="1477"/>
      <c r="B369" s="1478"/>
      <c r="C369" s="1478"/>
      <c r="D369" s="1478"/>
      <c r="E369" s="1478"/>
      <c r="F369" s="1478"/>
      <c r="G369" s="1478"/>
      <c r="H369" s="1478"/>
      <c r="I369" s="1478"/>
      <c r="J369" s="1478"/>
      <c r="K369" s="1478"/>
      <c r="L369" s="1478"/>
      <c r="M369" s="1478"/>
      <c r="N369" s="1478"/>
      <c r="O369" s="1478"/>
      <c r="P369" s="1478"/>
      <c r="Q369" s="1478"/>
      <c r="R369" s="1478"/>
      <c r="S369" s="1479"/>
    </row>
    <row r="370" spans="1:19" x14ac:dyDescent="0.25">
      <c r="A370" s="1477"/>
      <c r="B370" s="1478"/>
      <c r="C370" s="1478"/>
      <c r="D370" s="1478"/>
      <c r="E370" s="1478"/>
      <c r="F370" s="1478"/>
      <c r="G370" s="1478"/>
      <c r="H370" s="1478"/>
      <c r="I370" s="1478"/>
      <c r="J370" s="1478"/>
      <c r="K370" s="1478"/>
      <c r="L370" s="1478"/>
      <c r="M370" s="1478"/>
      <c r="N370" s="1478"/>
      <c r="O370" s="1478"/>
      <c r="P370" s="1478"/>
      <c r="Q370" s="1478"/>
      <c r="R370" s="1478"/>
      <c r="S370" s="1479"/>
    </row>
    <row r="371" spans="1:19" x14ac:dyDescent="0.25">
      <c r="A371" s="1477"/>
      <c r="B371" s="1478"/>
      <c r="C371" s="1478"/>
      <c r="D371" s="1478"/>
      <c r="E371" s="1478"/>
      <c r="F371" s="1478"/>
      <c r="G371" s="1478"/>
      <c r="H371" s="1478"/>
      <c r="I371" s="1478"/>
      <c r="J371" s="1478"/>
      <c r="K371" s="1478"/>
      <c r="L371" s="1478"/>
      <c r="M371" s="1478"/>
      <c r="N371" s="1478"/>
      <c r="O371" s="1478"/>
      <c r="P371" s="1478"/>
      <c r="Q371" s="1478"/>
      <c r="R371" s="1478"/>
      <c r="S371" s="1479"/>
    </row>
    <row r="372" spans="1:19" x14ac:dyDescent="0.25">
      <c r="A372" s="1477"/>
      <c r="B372" s="1478"/>
      <c r="C372" s="1478"/>
      <c r="D372" s="1478"/>
      <c r="E372" s="1478"/>
      <c r="F372" s="1478"/>
      <c r="G372" s="1478"/>
      <c r="H372" s="1478"/>
      <c r="I372" s="1478"/>
      <c r="J372" s="1478"/>
      <c r="K372" s="1478"/>
      <c r="L372" s="1478"/>
      <c r="M372" s="1478"/>
      <c r="N372" s="1478"/>
      <c r="O372" s="1478"/>
      <c r="P372" s="1478"/>
      <c r="Q372" s="1478"/>
      <c r="R372" s="1478"/>
      <c r="S372" s="1479"/>
    </row>
    <row r="373" spans="1:19" x14ac:dyDescent="0.25">
      <c r="A373" s="1477"/>
      <c r="B373" s="1478"/>
      <c r="C373" s="1478"/>
      <c r="D373" s="1478"/>
      <c r="E373" s="1478"/>
      <c r="F373" s="1478"/>
      <c r="G373" s="1478"/>
      <c r="H373" s="1478"/>
      <c r="I373" s="1478"/>
      <c r="J373" s="1478"/>
      <c r="K373" s="1478"/>
      <c r="L373" s="1478"/>
      <c r="M373" s="1478"/>
      <c r="N373" s="1478"/>
      <c r="O373" s="1478"/>
      <c r="P373" s="1478"/>
      <c r="Q373" s="1478"/>
      <c r="R373" s="1478"/>
      <c r="S373" s="1479"/>
    </row>
    <row r="374" spans="1:19" x14ac:dyDescent="0.25">
      <c r="A374" s="1477"/>
      <c r="B374" s="1478"/>
      <c r="C374" s="1478"/>
      <c r="D374" s="1478"/>
      <c r="E374" s="1478"/>
      <c r="F374" s="1478"/>
      <c r="G374" s="1478"/>
      <c r="H374" s="1478"/>
      <c r="I374" s="1478"/>
      <c r="J374" s="1478"/>
      <c r="K374" s="1478"/>
      <c r="L374" s="1478"/>
      <c r="M374" s="1478"/>
      <c r="N374" s="1478"/>
      <c r="O374" s="1478"/>
      <c r="P374" s="1478"/>
      <c r="Q374" s="1478"/>
      <c r="R374" s="1478"/>
      <c r="S374" s="1479"/>
    </row>
    <row r="375" spans="1:19" x14ac:dyDescent="0.25">
      <c r="A375" s="1477"/>
      <c r="B375" s="1478"/>
      <c r="C375" s="1478"/>
      <c r="D375" s="1478"/>
      <c r="E375" s="1478"/>
      <c r="F375" s="1478"/>
      <c r="G375" s="1478"/>
      <c r="H375" s="1478"/>
      <c r="I375" s="1478"/>
      <c r="J375" s="1478"/>
      <c r="K375" s="1478"/>
      <c r="L375" s="1478"/>
      <c r="M375" s="1478"/>
      <c r="N375" s="1478"/>
      <c r="O375" s="1478"/>
      <c r="P375" s="1478"/>
      <c r="Q375" s="1478"/>
      <c r="R375" s="1478"/>
      <c r="S375" s="1479"/>
    </row>
    <row r="376" spans="1:19" x14ac:dyDescent="0.25">
      <c r="A376" s="1477"/>
      <c r="B376" s="1478"/>
      <c r="C376" s="1478"/>
      <c r="D376" s="1478"/>
      <c r="E376" s="1478"/>
      <c r="F376" s="1478"/>
      <c r="G376" s="1478"/>
      <c r="H376" s="1478"/>
      <c r="I376" s="1478"/>
      <c r="J376" s="1478"/>
      <c r="K376" s="1478"/>
      <c r="L376" s="1478"/>
      <c r="M376" s="1478"/>
      <c r="N376" s="1478"/>
      <c r="O376" s="1478"/>
      <c r="P376" s="1478"/>
      <c r="Q376" s="1478"/>
      <c r="R376" s="1478"/>
      <c r="S376" s="1479"/>
    </row>
    <row r="377" spans="1:19" x14ac:dyDescent="0.25">
      <c r="A377" s="1477"/>
      <c r="B377" s="1478"/>
      <c r="C377" s="1478"/>
      <c r="D377" s="1478"/>
      <c r="E377" s="1478"/>
      <c r="F377" s="1478"/>
      <c r="G377" s="1478"/>
      <c r="H377" s="1478"/>
      <c r="I377" s="1478"/>
      <c r="J377" s="1478"/>
      <c r="K377" s="1478"/>
      <c r="L377" s="1478"/>
      <c r="M377" s="1478"/>
      <c r="N377" s="1478"/>
      <c r="O377" s="1478"/>
      <c r="P377" s="1478"/>
      <c r="Q377" s="1478"/>
      <c r="R377" s="1478"/>
      <c r="S377" s="1479"/>
    </row>
    <row r="378" spans="1:19" x14ac:dyDescent="0.25">
      <c r="A378" s="1477"/>
      <c r="B378" s="1478"/>
      <c r="C378" s="1478"/>
      <c r="D378" s="1478"/>
      <c r="E378" s="1478"/>
      <c r="F378" s="1478"/>
      <c r="G378" s="1478"/>
      <c r="H378" s="1478"/>
      <c r="I378" s="1478"/>
      <c r="J378" s="1478"/>
      <c r="K378" s="1478"/>
      <c r="L378" s="1478"/>
      <c r="M378" s="1478"/>
      <c r="N378" s="1478"/>
      <c r="O378" s="1478"/>
      <c r="P378" s="1478"/>
      <c r="Q378" s="1478"/>
      <c r="R378" s="1478"/>
      <c r="S378" s="1479"/>
    </row>
    <row r="379" spans="1:19" x14ac:dyDescent="0.25">
      <c r="A379" s="1480"/>
      <c r="B379" s="1481"/>
      <c r="C379" s="1481"/>
      <c r="D379" s="1481"/>
      <c r="E379" s="1481"/>
      <c r="F379" s="1481"/>
      <c r="G379" s="1481"/>
      <c r="H379" s="1481"/>
      <c r="I379" s="1481"/>
      <c r="J379" s="1481"/>
      <c r="K379" s="1481"/>
      <c r="L379" s="1481"/>
      <c r="M379" s="1481"/>
      <c r="N379" s="1481"/>
      <c r="O379" s="1481"/>
      <c r="P379" s="1481"/>
      <c r="Q379" s="1481"/>
      <c r="R379" s="1481"/>
      <c r="S379" s="1482"/>
    </row>
    <row r="380" spans="1:19" x14ac:dyDescent="0.25">
      <c r="A380" s="1437" t="s">
        <v>60</v>
      </c>
      <c r="B380" s="1438"/>
      <c r="C380" s="1438"/>
      <c r="D380" s="1438"/>
      <c r="E380" s="665"/>
      <c r="F380" s="665"/>
      <c r="G380" s="665"/>
      <c r="H380" s="665"/>
      <c r="I380" s="665"/>
      <c r="J380" s="665"/>
      <c r="K380" s="666"/>
      <c r="L380" s="665"/>
      <c r="M380" s="665"/>
      <c r="N380" s="665"/>
      <c r="O380" s="665"/>
      <c r="P380" s="665"/>
      <c r="Q380" s="665"/>
      <c r="R380" s="665"/>
      <c r="S380" s="669"/>
    </row>
    <row r="381" spans="1:19" x14ac:dyDescent="0.25">
      <c r="A381" s="1477" t="s">
        <v>1293</v>
      </c>
      <c r="B381" s="1478"/>
      <c r="C381" s="1478"/>
      <c r="D381" s="1478"/>
      <c r="E381" s="1478"/>
      <c r="F381" s="1478"/>
      <c r="G381" s="1478"/>
      <c r="H381" s="1478"/>
      <c r="I381" s="1478"/>
      <c r="J381" s="1478"/>
      <c r="K381" s="1478"/>
      <c r="L381" s="1478"/>
      <c r="M381" s="1478"/>
      <c r="N381" s="1478"/>
      <c r="O381" s="1478"/>
      <c r="P381" s="1478"/>
      <c r="Q381" s="1478"/>
      <c r="R381" s="1478"/>
      <c r="S381" s="1479"/>
    </row>
    <row r="382" spans="1:19" x14ac:dyDescent="0.25">
      <c r="A382" s="1477"/>
      <c r="B382" s="1478"/>
      <c r="C382" s="1478"/>
      <c r="D382" s="1478"/>
      <c r="E382" s="1478"/>
      <c r="F382" s="1478"/>
      <c r="G382" s="1478"/>
      <c r="H382" s="1478"/>
      <c r="I382" s="1478"/>
      <c r="J382" s="1478"/>
      <c r="K382" s="1478"/>
      <c r="L382" s="1478"/>
      <c r="M382" s="1478"/>
      <c r="N382" s="1478"/>
      <c r="O382" s="1478"/>
      <c r="P382" s="1478"/>
      <c r="Q382" s="1478"/>
      <c r="R382" s="1478"/>
      <c r="S382" s="1479"/>
    </row>
    <row r="383" spans="1:19" x14ac:dyDescent="0.25">
      <c r="A383" s="1477"/>
      <c r="B383" s="1478"/>
      <c r="C383" s="1478"/>
      <c r="D383" s="1478"/>
      <c r="E383" s="1478"/>
      <c r="F383" s="1478"/>
      <c r="G383" s="1478"/>
      <c r="H383" s="1478"/>
      <c r="I383" s="1478"/>
      <c r="J383" s="1478"/>
      <c r="K383" s="1478"/>
      <c r="L383" s="1478"/>
      <c r="M383" s="1478"/>
      <c r="N383" s="1478"/>
      <c r="O383" s="1478"/>
      <c r="P383" s="1478"/>
      <c r="Q383" s="1478"/>
      <c r="R383" s="1478"/>
      <c r="S383" s="1479"/>
    </row>
    <row r="384" spans="1:19" x14ac:dyDescent="0.25">
      <c r="A384" s="875"/>
      <c r="B384" s="832"/>
      <c r="C384" s="654"/>
      <c r="D384" s="654"/>
      <c r="E384" s="654"/>
      <c r="F384" s="654"/>
      <c r="G384" s="654"/>
      <c r="H384" s="654"/>
      <c r="I384" s="654"/>
      <c r="J384" s="660"/>
      <c r="K384" s="1011"/>
      <c r="L384" s="884"/>
      <c r="M384" s="654"/>
      <c r="N384" s="895"/>
      <c r="O384" s="654"/>
      <c r="P384" s="654"/>
      <c r="Q384" s="654"/>
      <c r="R384" s="654"/>
      <c r="S384" s="663"/>
    </row>
    <row r="385" spans="1:19" x14ac:dyDescent="0.25">
      <c r="A385" s="875"/>
      <c r="B385" s="832"/>
      <c r="C385" s="654"/>
      <c r="D385" s="654"/>
      <c r="E385" s="654"/>
      <c r="F385" s="654"/>
      <c r="G385" s="961" t="s">
        <v>1294</v>
      </c>
      <c r="H385" s="654"/>
      <c r="I385" s="654"/>
      <c r="J385" s="660"/>
      <c r="K385" s="654"/>
      <c r="L385" s="943"/>
      <c r="M385" s="916"/>
      <c r="N385" s="654"/>
      <c r="O385" s="654"/>
      <c r="P385" s="654"/>
      <c r="Q385" s="654"/>
      <c r="R385" s="654"/>
      <c r="S385" s="663"/>
    </row>
    <row r="386" spans="1:19" x14ac:dyDescent="0.25">
      <c r="A386" s="875"/>
      <c r="B386" s="832"/>
      <c r="C386" s="654"/>
      <c r="D386" s="654"/>
      <c r="E386" s="654"/>
      <c r="F386" s="899"/>
      <c r="G386" s="865"/>
      <c r="H386" s="898"/>
      <c r="I386" s="1003" t="s">
        <v>1153</v>
      </c>
      <c r="J386" s="988"/>
      <c r="K386" s="832"/>
      <c r="L386" s="917" t="s">
        <v>1220</v>
      </c>
      <c r="M386" s="883"/>
      <c r="N386" s="864"/>
      <c r="O386" s="884" t="s">
        <v>62</v>
      </c>
      <c r="P386" s="654"/>
      <c r="Q386" s="654"/>
      <c r="R386" s="654"/>
      <c r="S386" s="663"/>
    </row>
    <row r="387" spans="1:19" x14ac:dyDescent="0.25">
      <c r="A387" s="875"/>
      <c r="B387" s="832"/>
      <c r="C387" s="654"/>
      <c r="D387" s="654"/>
      <c r="E387" s="654"/>
      <c r="F387" s="654"/>
      <c r="G387" s="961"/>
      <c r="H387" s="654"/>
      <c r="I387" s="654"/>
      <c r="J387" s="660"/>
      <c r="K387" s="654"/>
      <c r="L387" s="1032"/>
      <c r="M387" s="916"/>
      <c r="N387" s="654"/>
      <c r="O387" s="654"/>
      <c r="P387" s="654"/>
      <c r="Q387" s="654"/>
      <c r="R387" s="654"/>
      <c r="S387" s="663"/>
    </row>
    <row r="388" spans="1:19" x14ac:dyDescent="0.25">
      <c r="A388" s="875"/>
      <c r="B388" s="832"/>
      <c r="C388" s="654"/>
      <c r="D388" s="654"/>
      <c r="E388" s="654"/>
      <c r="F388" s="920"/>
      <c r="G388" s="654"/>
      <c r="H388" s="830"/>
      <c r="I388" s="980"/>
      <c r="J388" s="988"/>
      <c r="K388" s="832"/>
      <c r="L388" s="981"/>
      <c r="M388" s="832"/>
      <c r="N388" s="654"/>
      <c r="O388" s="884"/>
      <c r="P388" s="654"/>
      <c r="Q388" s="654"/>
      <c r="R388" s="654"/>
      <c r="S388" s="663"/>
    </row>
    <row r="389" spans="1:19" x14ac:dyDescent="0.25">
      <c r="A389" s="664"/>
      <c r="B389" s="654"/>
      <c r="C389" s="654"/>
      <c r="D389" s="654"/>
      <c r="E389" s="654"/>
      <c r="F389" s="654"/>
      <c r="G389" s="961"/>
      <c r="H389" s="654"/>
      <c r="I389" s="654"/>
      <c r="J389" s="660"/>
      <c r="K389" s="654"/>
      <c r="L389" s="943"/>
      <c r="M389" s="916"/>
      <c r="N389" s="654"/>
      <c r="O389" s="654"/>
      <c r="P389" s="654"/>
      <c r="Q389" s="654"/>
      <c r="R389" s="654"/>
      <c r="S389" s="663"/>
    </row>
    <row r="390" spans="1:19" x14ac:dyDescent="0.25">
      <c r="A390" s="875"/>
      <c r="B390" s="832"/>
      <c r="C390" s="654"/>
      <c r="D390" s="654"/>
      <c r="E390" s="654"/>
      <c r="F390" s="920"/>
      <c r="G390" s="654"/>
      <c r="H390" s="830"/>
      <c r="I390" s="980"/>
      <c r="J390" s="988"/>
      <c r="K390" s="832"/>
      <c r="L390" s="981"/>
      <c r="M390" s="832"/>
      <c r="N390" s="654"/>
      <c r="O390" s="884"/>
      <c r="P390" s="654"/>
      <c r="Q390" s="654"/>
      <c r="R390" s="654"/>
      <c r="S390" s="663"/>
    </row>
    <row r="391" spans="1:19" x14ac:dyDescent="0.25">
      <c r="A391" s="664"/>
      <c r="B391" s="654"/>
      <c r="C391" s="654"/>
      <c r="D391" s="654"/>
      <c r="E391" s="654"/>
      <c r="F391" s="654"/>
      <c r="G391" s="915"/>
      <c r="H391" s="654"/>
      <c r="I391" s="654"/>
      <c r="J391" s="660"/>
      <c r="K391" s="654"/>
      <c r="L391" s="916"/>
      <c r="M391" s="654"/>
      <c r="N391" s="654"/>
      <c r="O391" s="654"/>
      <c r="P391" s="654"/>
      <c r="Q391" s="654"/>
      <c r="R391" s="654"/>
      <c r="S391" s="663"/>
    </row>
    <row r="392" spans="1:19" x14ac:dyDescent="0.25">
      <c r="A392" s="875"/>
      <c r="B392" s="654"/>
      <c r="C392" s="654"/>
      <c r="D392" s="654"/>
      <c r="E392" s="654"/>
      <c r="F392" s="901"/>
      <c r="G392" s="828"/>
      <c r="H392" s="1015"/>
      <c r="I392" s="1015"/>
      <c r="J392" s="897"/>
      <c r="K392" s="897"/>
      <c r="L392" s="897"/>
      <c r="M392" s="828"/>
      <c r="N392" s="900"/>
      <c r="O392" s="574"/>
      <c r="P392" s="574"/>
      <c r="Q392" s="574"/>
      <c r="R392" s="574"/>
      <c r="S392" s="577"/>
    </row>
    <row r="393" spans="1:19" x14ac:dyDescent="0.25">
      <c r="A393" s="1437" t="s">
        <v>352</v>
      </c>
      <c r="B393" s="1438"/>
      <c r="C393" s="1438"/>
      <c r="D393" s="1438"/>
      <c r="E393" s="665"/>
      <c r="F393" s="660"/>
      <c r="G393" s="660"/>
      <c r="H393" s="660"/>
      <c r="I393" s="660"/>
      <c r="J393" s="660"/>
      <c r="K393" s="896"/>
      <c r="L393" s="660"/>
      <c r="M393" s="660"/>
      <c r="N393" s="665"/>
      <c r="O393" s="665"/>
      <c r="P393" s="665"/>
      <c r="Q393" s="665"/>
      <c r="R393" s="665"/>
      <c r="S393" s="669"/>
    </row>
    <row r="394" spans="1:19" x14ac:dyDescent="0.25">
      <c r="A394" s="875"/>
      <c r="B394" s="832"/>
      <c r="C394" s="832"/>
      <c r="D394" s="832"/>
      <c r="E394" s="832"/>
      <c r="F394" s="832"/>
      <c r="G394" s="832"/>
      <c r="H394" s="832"/>
      <c r="I394" s="832"/>
      <c r="J394" s="832"/>
      <c r="K394" s="832"/>
      <c r="L394" s="1011"/>
      <c r="M394" s="962"/>
      <c r="N394" s="892"/>
      <c r="O394" s="895"/>
      <c r="P394" s="892"/>
      <c r="Q394" s="892"/>
      <c r="R394" s="895"/>
      <c r="S394" s="663"/>
    </row>
    <row r="395" spans="1:19" x14ac:dyDescent="0.25">
      <c r="A395" s="875"/>
      <c r="B395" s="832"/>
      <c r="C395" s="832"/>
      <c r="D395" s="832"/>
      <c r="E395" s="832"/>
      <c r="F395" s="832"/>
      <c r="G395" s="832"/>
      <c r="H395" s="832"/>
      <c r="I395" s="832"/>
      <c r="J395" s="832"/>
      <c r="K395" s="832"/>
      <c r="L395" s="1011"/>
      <c r="M395" s="962"/>
      <c r="N395" s="892"/>
      <c r="O395" s="895"/>
      <c r="P395" s="963"/>
      <c r="Q395" s="660"/>
      <c r="R395" s="895"/>
      <c r="S395" s="663"/>
    </row>
    <row r="396" spans="1:19" x14ac:dyDescent="0.25">
      <c r="A396" s="875"/>
      <c r="B396" s="832"/>
      <c r="C396" s="832"/>
      <c r="D396" s="832"/>
      <c r="E396" s="832"/>
      <c r="F396" s="832"/>
      <c r="G396" s="832"/>
      <c r="H396" s="832"/>
      <c r="I396" s="832"/>
      <c r="J396" s="832"/>
      <c r="K396" s="936"/>
      <c r="L396" s="1022"/>
      <c r="M396" s="931"/>
      <c r="N396" s="660"/>
      <c r="O396" s="957"/>
      <c r="P396" s="956"/>
      <c r="Q396" s="660"/>
      <c r="R396" s="660"/>
      <c r="S396" s="663"/>
    </row>
    <row r="397" spans="1:19" x14ac:dyDescent="0.25">
      <c r="A397" s="1548" t="s">
        <v>1295</v>
      </c>
      <c r="B397" s="1549"/>
      <c r="C397" s="1549"/>
      <c r="D397" s="1549"/>
      <c r="E397" s="1549"/>
      <c r="F397" s="1549"/>
      <c r="G397" s="1549"/>
      <c r="H397" s="1549"/>
      <c r="I397" s="1549"/>
      <c r="J397" s="832"/>
      <c r="K397" s="1022"/>
      <c r="L397" s="964"/>
      <c r="M397" s="943"/>
      <c r="N397" s="946" t="s">
        <v>1296</v>
      </c>
      <c r="O397" s="1028" t="s">
        <v>1094</v>
      </c>
      <c r="P397" s="956"/>
      <c r="Q397" s="660"/>
      <c r="R397" s="660"/>
      <c r="S397" s="663"/>
    </row>
    <row r="398" spans="1:19" x14ac:dyDescent="0.25">
      <c r="A398" s="1541"/>
      <c r="B398" s="1542"/>
      <c r="C398" s="1542"/>
      <c r="D398" s="1542"/>
      <c r="E398" s="1542"/>
      <c r="F398" s="1542"/>
      <c r="G398" s="1542"/>
      <c r="H398" s="1542"/>
      <c r="I398" s="1031"/>
      <c r="J398" s="832"/>
      <c r="K398" s="1022"/>
      <c r="L398" s="1022"/>
      <c r="M398" s="928"/>
      <c r="N398" s="946"/>
      <c r="O398" s="1028"/>
      <c r="P398" s="956"/>
      <c r="Q398" s="660"/>
      <c r="R398" s="660"/>
      <c r="S398" s="663"/>
    </row>
    <row r="399" spans="1:19" x14ac:dyDescent="0.25">
      <c r="A399" s="1446"/>
      <c r="B399" s="1447"/>
      <c r="C399" s="1447"/>
      <c r="D399" s="1447"/>
      <c r="E399" s="1447"/>
      <c r="F399" s="1447"/>
      <c r="G399" s="1447"/>
      <c r="H399" s="1447"/>
      <c r="I399" s="832"/>
      <c r="J399" s="832"/>
      <c r="K399" s="965"/>
      <c r="L399" s="1022"/>
      <c r="M399" s="928"/>
      <c r="N399" s="660"/>
      <c r="O399" s="957"/>
      <c r="P399" s="956"/>
      <c r="Q399" s="660"/>
      <c r="R399" s="660"/>
      <c r="S399" s="663"/>
    </row>
    <row r="400" spans="1:19" x14ac:dyDescent="0.25">
      <c r="A400" s="1543"/>
      <c r="B400" s="1544"/>
      <c r="C400" s="1544"/>
      <c r="D400" s="1544"/>
      <c r="E400" s="1544"/>
      <c r="F400" s="1544"/>
      <c r="G400" s="1544"/>
      <c r="H400" s="1544"/>
      <c r="I400" s="1544"/>
      <c r="J400" s="832"/>
      <c r="K400" s="1014"/>
      <c r="L400" s="1022"/>
      <c r="M400" s="923" t="s">
        <v>363</v>
      </c>
      <c r="N400" s="895"/>
      <c r="O400" s="957"/>
      <c r="P400" s="956"/>
      <c r="Q400" s="660"/>
      <c r="R400" s="660"/>
      <c r="S400" s="663"/>
    </row>
    <row r="401" spans="1:22" x14ac:dyDescent="0.25">
      <c r="A401" s="1033"/>
      <c r="B401" s="955"/>
      <c r="C401" s="955"/>
      <c r="D401" s="955"/>
      <c r="E401" s="955"/>
      <c r="F401" s="955"/>
      <c r="G401" s="955"/>
      <c r="H401" s="955"/>
      <c r="I401" s="955"/>
      <c r="J401" s="832"/>
      <c r="K401" s="1011"/>
      <c r="L401" s="892"/>
      <c r="M401" s="892"/>
      <c r="N401" s="895"/>
      <c r="O401" s="892"/>
      <c r="P401" s="892"/>
      <c r="Q401" s="895"/>
      <c r="R401" s="654"/>
      <c r="S401" s="663"/>
      <c r="V401" s="943"/>
    </row>
    <row r="402" spans="1:22" x14ac:dyDescent="0.25">
      <c r="A402" s="875"/>
      <c r="B402" s="832"/>
      <c r="C402" s="955" t="s">
        <v>1028</v>
      </c>
      <c r="D402" s="832"/>
      <c r="E402" s="832"/>
      <c r="F402" s="832"/>
      <c r="G402" s="832"/>
      <c r="H402" s="832"/>
      <c r="I402" s="832"/>
      <c r="J402" s="832"/>
      <c r="K402" s="917"/>
      <c r="L402" s="918"/>
      <c r="M402" s="917"/>
      <c r="N402" s="832"/>
      <c r="O402" s="832"/>
      <c r="P402" s="918"/>
      <c r="Q402" s="832"/>
      <c r="R402" s="654"/>
      <c r="S402" s="663"/>
    </row>
    <row r="403" spans="1:22" x14ac:dyDescent="0.25">
      <c r="A403" s="578"/>
      <c r="B403" s="574"/>
      <c r="C403" s="959" t="s">
        <v>1099</v>
      </c>
      <c r="D403" s="574"/>
      <c r="E403" s="574"/>
      <c r="F403" s="574"/>
      <c r="G403" s="574"/>
      <c r="H403" s="574"/>
      <c r="I403" s="574"/>
      <c r="J403" s="574"/>
      <c r="K403" s="574"/>
      <c r="L403" s="574"/>
      <c r="M403" s="574"/>
      <c r="N403" s="574"/>
      <c r="O403" s="574"/>
      <c r="P403" s="574"/>
      <c r="Q403" s="574"/>
      <c r="R403" s="574"/>
      <c r="S403" s="577"/>
    </row>
    <row r="404" spans="1:22" s="943" customFormat="1" ht="14.25" customHeight="1" x14ac:dyDescent="0.25">
      <c r="A404" s="1452" t="s">
        <v>51</v>
      </c>
      <c r="B404" s="1453"/>
      <c r="C404" s="1453"/>
      <c r="D404" s="1454"/>
      <c r="E404" s="1455" t="s">
        <v>1298</v>
      </c>
      <c r="F404" s="1456"/>
      <c r="G404" s="1456"/>
      <c r="H404" s="1456"/>
      <c r="I404" s="1456"/>
      <c r="J404" s="1456"/>
      <c r="K404" s="1456"/>
      <c r="L404" s="1456"/>
      <c r="M404" s="1456"/>
      <c r="N404" s="1456"/>
      <c r="O404" s="1456"/>
      <c r="P404" s="1456"/>
      <c r="Q404" s="1456"/>
      <c r="R404" s="1456"/>
      <c r="S404" s="1457"/>
    </row>
    <row r="405" spans="1:22" s="943" customFormat="1" ht="14.25" customHeight="1" x14ac:dyDescent="0.25">
      <c r="A405" s="1461" t="s">
        <v>1297</v>
      </c>
      <c r="B405" s="1462"/>
      <c r="C405" s="1462"/>
      <c r="D405" s="1463"/>
      <c r="E405" s="1458"/>
      <c r="F405" s="1459"/>
      <c r="G405" s="1459"/>
      <c r="H405" s="1459"/>
      <c r="I405" s="1459"/>
      <c r="J405" s="1459"/>
      <c r="K405" s="1459"/>
      <c r="L405" s="1459"/>
      <c r="M405" s="1459"/>
      <c r="N405" s="1459"/>
      <c r="O405" s="1459"/>
      <c r="P405" s="1459"/>
      <c r="Q405" s="1459"/>
      <c r="R405" s="1459"/>
      <c r="S405" s="1460"/>
    </row>
    <row r="406" spans="1:22" s="943" customFormat="1" ht="13.8" x14ac:dyDescent="0.25">
      <c r="A406" s="1464" t="s">
        <v>52</v>
      </c>
      <c r="B406" s="1465"/>
      <c r="C406" s="1465"/>
      <c r="D406" s="1466"/>
      <c r="E406" s="1467" t="s">
        <v>1273</v>
      </c>
      <c r="F406" s="1468"/>
      <c r="G406" s="1468"/>
      <c r="H406" s="1468"/>
      <c r="I406" s="1468"/>
      <c r="J406" s="1468"/>
      <c r="K406" s="1468"/>
      <c r="L406" s="1468"/>
      <c r="M406" s="1468"/>
      <c r="N406" s="1468"/>
      <c r="O406" s="1468"/>
      <c r="P406" s="1468"/>
      <c r="Q406" s="1468"/>
      <c r="R406" s="1468"/>
      <c r="S406" s="1469"/>
    </row>
    <row r="407" spans="1:22" s="943" customFormat="1" x14ac:dyDescent="0.25">
      <c r="A407" s="1437" t="s">
        <v>53</v>
      </c>
      <c r="B407" s="1438"/>
      <c r="C407" s="1438"/>
      <c r="D407" s="1438"/>
      <c r="E407" s="1017"/>
      <c r="F407" s="665"/>
      <c r="G407" s="665"/>
      <c r="H407" s="665"/>
      <c r="I407" s="665"/>
      <c r="J407" s="665"/>
      <c r="K407" s="665"/>
      <c r="L407" s="665"/>
      <c r="M407" s="665"/>
      <c r="N407" s="665"/>
      <c r="O407" s="665"/>
      <c r="P407" s="665"/>
      <c r="Q407" s="665"/>
      <c r="R407" s="665"/>
      <c r="S407" s="669"/>
    </row>
    <row r="408" spans="1:22" s="943" customFormat="1" x14ac:dyDescent="0.25">
      <c r="A408" s="1470" t="s">
        <v>1299</v>
      </c>
      <c r="B408" s="1471"/>
      <c r="C408" s="1471"/>
      <c r="D408" s="1471"/>
      <c r="E408" s="1471"/>
      <c r="F408" s="1471"/>
      <c r="G408" s="1471"/>
      <c r="H408" s="1471"/>
      <c r="I408" s="1471"/>
      <c r="J408" s="1471"/>
      <c r="K408" s="1471"/>
      <c r="L408" s="1471"/>
      <c r="M408" s="1471"/>
      <c r="N408" s="1471"/>
      <c r="O408" s="1471"/>
      <c r="P408" s="1471"/>
      <c r="Q408" s="1471"/>
      <c r="R408" s="1471"/>
      <c r="S408" s="1472"/>
    </row>
    <row r="409" spans="1:22" s="943" customFormat="1" x14ac:dyDescent="0.25">
      <c r="A409" s="1473"/>
      <c r="B409" s="1471"/>
      <c r="C409" s="1471"/>
      <c r="D409" s="1471"/>
      <c r="E409" s="1471"/>
      <c r="F409" s="1471"/>
      <c r="G409" s="1471"/>
      <c r="H409" s="1471"/>
      <c r="I409" s="1471"/>
      <c r="J409" s="1471"/>
      <c r="K409" s="1471"/>
      <c r="L409" s="1471"/>
      <c r="M409" s="1471"/>
      <c r="N409" s="1471"/>
      <c r="O409" s="1471"/>
      <c r="P409" s="1471"/>
      <c r="Q409" s="1471"/>
      <c r="R409" s="1471"/>
      <c r="S409" s="1472"/>
    </row>
    <row r="410" spans="1:22" s="943" customFormat="1" x14ac:dyDescent="0.25">
      <c r="A410" s="1473"/>
      <c r="B410" s="1471"/>
      <c r="C410" s="1471"/>
      <c r="D410" s="1471"/>
      <c r="E410" s="1471"/>
      <c r="F410" s="1471"/>
      <c r="G410" s="1471"/>
      <c r="H410" s="1471"/>
      <c r="I410" s="1471"/>
      <c r="J410" s="1471"/>
      <c r="K410" s="1471"/>
      <c r="L410" s="1471"/>
      <c r="M410" s="1471"/>
      <c r="N410" s="1471"/>
      <c r="O410" s="1471"/>
      <c r="P410" s="1471"/>
      <c r="Q410" s="1471"/>
      <c r="R410" s="1471"/>
      <c r="S410" s="1472"/>
    </row>
    <row r="411" spans="1:22" s="943" customFormat="1" x14ac:dyDescent="0.25">
      <c r="A411" s="1473"/>
      <c r="B411" s="1471"/>
      <c r="C411" s="1471"/>
      <c r="D411" s="1471"/>
      <c r="E411" s="1471"/>
      <c r="F411" s="1471"/>
      <c r="G411" s="1471"/>
      <c r="H411" s="1471"/>
      <c r="I411" s="1471"/>
      <c r="J411" s="1471"/>
      <c r="K411" s="1471"/>
      <c r="L411" s="1471"/>
      <c r="M411" s="1471"/>
      <c r="N411" s="1471"/>
      <c r="O411" s="1471"/>
      <c r="P411" s="1471"/>
      <c r="Q411" s="1471"/>
      <c r="R411" s="1471"/>
      <c r="S411" s="1472"/>
    </row>
    <row r="412" spans="1:22" s="943" customFormat="1" x14ac:dyDescent="0.25">
      <c r="A412" s="1473"/>
      <c r="B412" s="1471"/>
      <c r="C412" s="1471"/>
      <c r="D412" s="1471"/>
      <c r="E412" s="1471"/>
      <c r="F412" s="1471"/>
      <c r="G412" s="1471"/>
      <c r="H412" s="1471"/>
      <c r="I412" s="1471"/>
      <c r="J412" s="1471"/>
      <c r="K412" s="1471"/>
      <c r="L412" s="1471"/>
      <c r="M412" s="1471"/>
      <c r="N412" s="1471"/>
      <c r="O412" s="1471"/>
      <c r="P412" s="1471"/>
      <c r="Q412" s="1471"/>
      <c r="R412" s="1471"/>
      <c r="S412" s="1472"/>
    </row>
    <row r="413" spans="1:22" s="943" customFormat="1" x14ac:dyDescent="0.25">
      <c r="A413" s="1473"/>
      <c r="B413" s="1471"/>
      <c r="C413" s="1471"/>
      <c r="D413" s="1471"/>
      <c r="E413" s="1471"/>
      <c r="F413" s="1471"/>
      <c r="G413" s="1471"/>
      <c r="H413" s="1471"/>
      <c r="I413" s="1471"/>
      <c r="J413" s="1471"/>
      <c r="K413" s="1471"/>
      <c r="L413" s="1471"/>
      <c r="M413" s="1471"/>
      <c r="N413" s="1471"/>
      <c r="O413" s="1471"/>
      <c r="P413" s="1471"/>
      <c r="Q413" s="1471"/>
      <c r="R413" s="1471"/>
      <c r="S413" s="1472"/>
    </row>
    <row r="414" spans="1:22" s="943" customFormat="1" x14ac:dyDescent="0.25">
      <c r="A414" s="1473"/>
      <c r="B414" s="1471"/>
      <c r="C414" s="1471"/>
      <c r="D414" s="1471"/>
      <c r="E414" s="1471"/>
      <c r="F414" s="1471"/>
      <c r="G414" s="1471"/>
      <c r="H414" s="1471"/>
      <c r="I414" s="1471"/>
      <c r="J414" s="1471"/>
      <c r="K414" s="1471"/>
      <c r="L414" s="1471"/>
      <c r="M414" s="1471"/>
      <c r="N414" s="1471"/>
      <c r="O414" s="1471"/>
      <c r="P414" s="1471"/>
      <c r="Q414" s="1471"/>
      <c r="R414" s="1471"/>
      <c r="S414" s="1472"/>
    </row>
    <row r="415" spans="1:22" s="943" customFormat="1" x14ac:dyDescent="0.25">
      <c r="A415" s="1473"/>
      <c r="B415" s="1471"/>
      <c r="C415" s="1471"/>
      <c r="D415" s="1471"/>
      <c r="E415" s="1471"/>
      <c r="F415" s="1471"/>
      <c r="G415" s="1471"/>
      <c r="H415" s="1471"/>
      <c r="I415" s="1471"/>
      <c r="J415" s="1471"/>
      <c r="K415" s="1471"/>
      <c r="L415" s="1471"/>
      <c r="M415" s="1471"/>
      <c r="N415" s="1471"/>
      <c r="O415" s="1471"/>
      <c r="P415" s="1471"/>
      <c r="Q415" s="1471"/>
      <c r="R415" s="1471"/>
      <c r="S415" s="1472"/>
    </row>
    <row r="416" spans="1:22" s="943" customFormat="1" x14ac:dyDescent="0.25">
      <c r="A416" s="1470"/>
      <c r="B416" s="1471"/>
      <c r="C416" s="1471"/>
      <c r="D416" s="1471"/>
      <c r="E416" s="1471"/>
      <c r="F416" s="1471"/>
      <c r="G416" s="1471"/>
      <c r="H416" s="1471"/>
      <c r="I416" s="1471"/>
      <c r="J416" s="1471"/>
      <c r="K416" s="1471"/>
      <c r="L416" s="1471"/>
      <c r="M416" s="1471"/>
      <c r="N416" s="1471"/>
      <c r="O416" s="1471"/>
      <c r="P416" s="1471"/>
      <c r="Q416" s="1471"/>
      <c r="R416" s="1471"/>
      <c r="S416" s="1472"/>
    </row>
    <row r="417" spans="1:19" s="943" customFormat="1" x14ac:dyDescent="0.25">
      <c r="A417" s="1473"/>
      <c r="B417" s="1471"/>
      <c r="C417" s="1471"/>
      <c r="D417" s="1471"/>
      <c r="E417" s="1471"/>
      <c r="F417" s="1471"/>
      <c r="G417" s="1471"/>
      <c r="H417" s="1471"/>
      <c r="I417" s="1471"/>
      <c r="J417" s="1471"/>
      <c r="K417" s="1471"/>
      <c r="L417" s="1471"/>
      <c r="M417" s="1471"/>
      <c r="N417" s="1471"/>
      <c r="O417" s="1471"/>
      <c r="P417" s="1471"/>
      <c r="Q417" s="1471"/>
      <c r="R417" s="1471"/>
      <c r="S417" s="1472"/>
    </row>
    <row r="418" spans="1:19" s="943" customFormat="1" x14ac:dyDescent="0.25">
      <c r="A418" s="1473"/>
      <c r="B418" s="1471"/>
      <c r="C418" s="1471"/>
      <c r="D418" s="1471"/>
      <c r="E418" s="1471"/>
      <c r="F418" s="1471"/>
      <c r="G418" s="1471"/>
      <c r="H418" s="1471"/>
      <c r="I418" s="1471"/>
      <c r="J418" s="1471"/>
      <c r="K418" s="1471"/>
      <c r="L418" s="1471"/>
      <c r="M418" s="1471"/>
      <c r="N418" s="1471"/>
      <c r="O418" s="1471"/>
      <c r="P418" s="1471"/>
      <c r="Q418" s="1471"/>
      <c r="R418" s="1471"/>
      <c r="S418" s="1472"/>
    </row>
    <row r="419" spans="1:19" s="943" customFormat="1" x14ac:dyDescent="0.25">
      <c r="A419" s="1474"/>
      <c r="B419" s="1475"/>
      <c r="C419" s="1475"/>
      <c r="D419" s="1475"/>
      <c r="E419" s="1475"/>
      <c r="F419" s="1475"/>
      <c r="G419" s="1475"/>
      <c r="H419" s="1475"/>
      <c r="I419" s="1475"/>
      <c r="J419" s="1475"/>
      <c r="K419" s="1475"/>
      <c r="L419" s="1475"/>
      <c r="M419" s="1475"/>
      <c r="N419" s="1475"/>
      <c r="O419" s="1475"/>
      <c r="P419" s="1475"/>
      <c r="Q419" s="1475"/>
      <c r="R419" s="1475"/>
      <c r="S419" s="1476"/>
    </row>
    <row r="420" spans="1:19" s="943" customFormat="1" x14ac:dyDescent="0.25">
      <c r="A420" s="1437" t="s">
        <v>351</v>
      </c>
      <c r="B420" s="1438"/>
      <c r="C420" s="1438"/>
      <c r="D420" s="1438"/>
      <c r="E420" s="668"/>
      <c r="F420" s="665"/>
      <c r="G420" s="665"/>
      <c r="H420" s="665"/>
      <c r="I420" s="665"/>
      <c r="J420" s="665"/>
      <c r="K420" s="665"/>
      <c r="L420" s="665"/>
      <c r="M420" s="665"/>
      <c r="N420" s="665"/>
      <c r="O420" s="665"/>
      <c r="P420" s="665"/>
      <c r="Q420" s="665"/>
      <c r="R420" s="665"/>
      <c r="S420" s="669"/>
    </row>
    <row r="421" spans="1:19" s="943" customFormat="1" x14ac:dyDescent="0.25">
      <c r="A421" s="1477" t="s">
        <v>1300</v>
      </c>
      <c r="B421" s="1478"/>
      <c r="C421" s="1478"/>
      <c r="D421" s="1478"/>
      <c r="E421" s="1478"/>
      <c r="F421" s="1478"/>
      <c r="G421" s="1478"/>
      <c r="H421" s="1478"/>
      <c r="I421" s="1478"/>
      <c r="J421" s="1478"/>
      <c r="K421" s="1478"/>
      <c r="L421" s="1478"/>
      <c r="M421" s="1478"/>
      <c r="N421" s="1478"/>
      <c r="O421" s="1478"/>
      <c r="P421" s="1478"/>
      <c r="Q421" s="1478"/>
      <c r="R421" s="1478"/>
      <c r="S421" s="1479"/>
    </row>
    <row r="422" spans="1:19" s="943" customFormat="1" x14ac:dyDescent="0.25">
      <c r="A422" s="1477"/>
      <c r="B422" s="1478"/>
      <c r="C422" s="1478"/>
      <c r="D422" s="1478"/>
      <c r="E422" s="1478"/>
      <c r="F422" s="1478"/>
      <c r="G422" s="1478"/>
      <c r="H422" s="1478"/>
      <c r="I422" s="1478"/>
      <c r="J422" s="1478"/>
      <c r="K422" s="1478"/>
      <c r="L422" s="1478"/>
      <c r="M422" s="1478"/>
      <c r="N422" s="1478"/>
      <c r="O422" s="1478"/>
      <c r="P422" s="1478"/>
      <c r="Q422" s="1478"/>
      <c r="R422" s="1478"/>
      <c r="S422" s="1479"/>
    </row>
    <row r="423" spans="1:19" s="943" customFormat="1" x14ac:dyDescent="0.25">
      <c r="A423" s="1480"/>
      <c r="B423" s="1481"/>
      <c r="C423" s="1481"/>
      <c r="D423" s="1481"/>
      <c r="E423" s="1481"/>
      <c r="F423" s="1481"/>
      <c r="G423" s="1481"/>
      <c r="H423" s="1481"/>
      <c r="I423" s="1481"/>
      <c r="J423" s="1481"/>
      <c r="K423" s="1481"/>
      <c r="L423" s="1481"/>
      <c r="M423" s="1481"/>
      <c r="N423" s="1481"/>
      <c r="O423" s="1481"/>
      <c r="P423" s="1481"/>
      <c r="Q423" s="1481"/>
      <c r="R423" s="1481"/>
      <c r="S423" s="1482"/>
    </row>
    <row r="424" spans="1:19" s="943" customFormat="1" x14ac:dyDescent="0.25">
      <c r="A424" s="1437" t="s">
        <v>54</v>
      </c>
      <c r="B424" s="1438"/>
      <c r="C424" s="1438"/>
      <c r="D424" s="1438"/>
      <c r="E424" s="660"/>
      <c r="F424" s="660"/>
      <c r="G424" s="660"/>
      <c r="H424" s="660"/>
      <c r="I424" s="660"/>
      <c r="J424" s="660"/>
      <c r="K424" s="660"/>
      <c r="L424" s="660"/>
      <c r="M424" s="660"/>
      <c r="N424" s="660"/>
      <c r="O424" s="660"/>
      <c r="P424" s="660"/>
      <c r="Q424" s="660"/>
      <c r="R424" s="660"/>
      <c r="S424" s="661"/>
    </row>
    <row r="425" spans="1:19" s="943" customFormat="1" x14ac:dyDescent="0.25">
      <c r="A425" s="1477" t="s">
        <v>1301</v>
      </c>
      <c r="B425" s="1478"/>
      <c r="C425" s="1478"/>
      <c r="D425" s="1478"/>
      <c r="E425" s="1478"/>
      <c r="F425" s="1478"/>
      <c r="G425" s="1478"/>
      <c r="H425" s="1478"/>
      <c r="I425" s="1478"/>
      <c r="J425" s="1478"/>
      <c r="K425" s="1478"/>
      <c r="L425" s="1478"/>
      <c r="M425" s="1478"/>
      <c r="N425" s="1478"/>
      <c r="O425" s="1478"/>
      <c r="P425" s="1478"/>
      <c r="Q425" s="1478"/>
      <c r="R425" s="1478"/>
      <c r="S425" s="1479"/>
    </row>
    <row r="426" spans="1:19" s="943" customFormat="1" x14ac:dyDescent="0.25">
      <c r="A426" s="1477"/>
      <c r="B426" s="1478"/>
      <c r="C426" s="1478"/>
      <c r="D426" s="1478"/>
      <c r="E426" s="1478"/>
      <c r="F426" s="1478"/>
      <c r="G426" s="1478"/>
      <c r="H426" s="1478"/>
      <c r="I426" s="1478"/>
      <c r="J426" s="1478"/>
      <c r="K426" s="1478"/>
      <c r="L426" s="1478"/>
      <c r="M426" s="1478"/>
      <c r="N426" s="1478"/>
      <c r="O426" s="1478"/>
      <c r="P426" s="1478"/>
      <c r="Q426" s="1478"/>
      <c r="R426" s="1478"/>
      <c r="S426" s="1479"/>
    </row>
    <row r="427" spans="1:19" s="943" customFormat="1" x14ac:dyDescent="0.25">
      <c r="A427" s="1477"/>
      <c r="B427" s="1478"/>
      <c r="C427" s="1478"/>
      <c r="D427" s="1478"/>
      <c r="E427" s="1478"/>
      <c r="F427" s="1478"/>
      <c r="G427" s="1478"/>
      <c r="H427" s="1478"/>
      <c r="I427" s="1478"/>
      <c r="J427" s="1478"/>
      <c r="K427" s="1478"/>
      <c r="L427" s="1478"/>
      <c r="M427" s="1478"/>
      <c r="N427" s="1478"/>
      <c r="O427" s="1478"/>
      <c r="P427" s="1478"/>
      <c r="Q427" s="1478"/>
      <c r="R427" s="1478"/>
      <c r="S427" s="1479"/>
    </row>
    <row r="428" spans="1:19" s="943" customFormat="1" x14ac:dyDescent="0.25">
      <c r="A428" s="1477"/>
      <c r="B428" s="1478"/>
      <c r="C428" s="1478"/>
      <c r="D428" s="1478"/>
      <c r="E428" s="1478"/>
      <c r="F428" s="1478"/>
      <c r="G428" s="1478"/>
      <c r="H428" s="1478"/>
      <c r="I428" s="1478"/>
      <c r="J428" s="1478"/>
      <c r="K428" s="1478"/>
      <c r="L428" s="1478"/>
      <c r="M428" s="1478"/>
      <c r="N428" s="1478"/>
      <c r="O428" s="1478"/>
      <c r="P428" s="1478"/>
      <c r="Q428" s="1478"/>
      <c r="R428" s="1478"/>
      <c r="S428" s="1479"/>
    </row>
    <row r="429" spans="1:19" s="943" customFormat="1" x14ac:dyDescent="0.25">
      <c r="A429" s="1477"/>
      <c r="B429" s="1478"/>
      <c r="C429" s="1478"/>
      <c r="D429" s="1478"/>
      <c r="E429" s="1478"/>
      <c r="F429" s="1478"/>
      <c r="G429" s="1478"/>
      <c r="H429" s="1478"/>
      <c r="I429" s="1478"/>
      <c r="J429" s="1478"/>
      <c r="K429" s="1478"/>
      <c r="L429" s="1478"/>
      <c r="M429" s="1478"/>
      <c r="N429" s="1478"/>
      <c r="O429" s="1478"/>
      <c r="P429" s="1478"/>
      <c r="Q429" s="1478"/>
      <c r="R429" s="1478"/>
      <c r="S429" s="1479"/>
    </row>
    <row r="430" spans="1:19" s="943" customFormat="1" x14ac:dyDescent="0.25">
      <c r="A430" s="1477"/>
      <c r="B430" s="1478"/>
      <c r="C430" s="1478"/>
      <c r="D430" s="1478"/>
      <c r="E430" s="1478"/>
      <c r="F430" s="1478"/>
      <c r="G430" s="1478"/>
      <c r="H430" s="1478"/>
      <c r="I430" s="1478"/>
      <c r="J430" s="1478"/>
      <c r="K430" s="1478"/>
      <c r="L430" s="1478"/>
      <c r="M430" s="1478"/>
      <c r="N430" s="1478"/>
      <c r="O430" s="1478"/>
      <c r="P430" s="1478"/>
      <c r="Q430" s="1478"/>
      <c r="R430" s="1478"/>
      <c r="S430" s="1479"/>
    </row>
    <row r="431" spans="1:19" s="943" customFormat="1" x14ac:dyDescent="0.25">
      <c r="A431" s="1477"/>
      <c r="B431" s="1478"/>
      <c r="C431" s="1478"/>
      <c r="D431" s="1478"/>
      <c r="E431" s="1478"/>
      <c r="F431" s="1478"/>
      <c r="G431" s="1478"/>
      <c r="H431" s="1478"/>
      <c r="I431" s="1478"/>
      <c r="J431" s="1478"/>
      <c r="K431" s="1478"/>
      <c r="L431" s="1478"/>
      <c r="M431" s="1478"/>
      <c r="N431" s="1478"/>
      <c r="O431" s="1478"/>
      <c r="P431" s="1478"/>
      <c r="Q431" s="1478"/>
      <c r="R431" s="1478"/>
      <c r="S431" s="1479"/>
    </row>
    <row r="432" spans="1:19" s="943" customFormat="1" x14ac:dyDescent="0.25">
      <c r="A432" s="1477"/>
      <c r="B432" s="1478"/>
      <c r="C432" s="1478"/>
      <c r="D432" s="1478"/>
      <c r="E432" s="1478"/>
      <c r="F432" s="1478"/>
      <c r="G432" s="1478"/>
      <c r="H432" s="1478"/>
      <c r="I432" s="1478"/>
      <c r="J432" s="1478"/>
      <c r="K432" s="1478"/>
      <c r="L432" s="1478"/>
      <c r="M432" s="1478"/>
      <c r="N432" s="1478"/>
      <c r="O432" s="1478"/>
      <c r="P432" s="1478"/>
      <c r="Q432" s="1478"/>
      <c r="R432" s="1478"/>
      <c r="S432" s="1479"/>
    </row>
    <row r="433" spans="1:19" s="943" customFormat="1" x14ac:dyDescent="0.25">
      <c r="A433" s="1477"/>
      <c r="B433" s="1478"/>
      <c r="C433" s="1478"/>
      <c r="D433" s="1478"/>
      <c r="E433" s="1478"/>
      <c r="F433" s="1478"/>
      <c r="G433" s="1478"/>
      <c r="H433" s="1478"/>
      <c r="I433" s="1478"/>
      <c r="J433" s="1478"/>
      <c r="K433" s="1478"/>
      <c r="L433" s="1478"/>
      <c r="M433" s="1478"/>
      <c r="N433" s="1478"/>
      <c r="O433" s="1478"/>
      <c r="P433" s="1478"/>
      <c r="Q433" s="1478"/>
      <c r="R433" s="1478"/>
      <c r="S433" s="1479"/>
    </row>
    <row r="434" spans="1:19" s="943" customFormat="1" x14ac:dyDescent="0.25">
      <c r="A434" s="1477"/>
      <c r="B434" s="1478"/>
      <c r="C434" s="1478"/>
      <c r="D434" s="1478"/>
      <c r="E434" s="1478"/>
      <c r="F434" s="1478"/>
      <c r="G434" s="1478"/>
      <c r="H434" s="1478"/>
      <c r="I434" s="1478"/>
      <c r="J434" s="1478"/>
      <c r="K434" s="1478"/>
      <c r="L434" s="1478"/>
      <c r="M434" s="1478"/>
      <c r="N434" s="1478"/>
      <c r="O434" s="1478"/>
      <c r="P434" s="1478"/>
      <c r="Q434" s="1478"/>
      <c r="R434" s="1478"/>
      <c r="S434" s="1479"/>
    </row>
    <row r="435" spans="1:19" s="943" customFormat="1" x14ac:dyDescent="0.25">
      <c r="A435" s="1477"/>
      <c r="B435" s="1478"/>
      <c r="C435" s="1478"/>
      <c r="D435" s="1478"/>
      <c r="E435" s="1478"/>
      <c r="F435" s="1478"/>
      <c r="G435" s="1478"/>
      <c r="H435" s="1478"/>
      <c r="I435" s="1478"/>
      <c r="J435" s="1478"/>
      <c r="K435" s="1478"/>
      <c r="L435" s="1478"/>
      <c r="M435" s="1478"/>
      <c r="N435" s="1478"/>
      <c r="O435" s="1478"/>
      <c r="P435" s="1478"/>
      <c r="Q435" s="1478"/>
      <c r="R435" s="1478"/>
      <c r="S435" s="1479"/>
    </row>
    <row r="436" spans="1:19" s="943" customFormat="1" x14ac:dyDescent="0.25">
      <c r="A436" s="1477"/>
      <c r="B436" s="1478"/>
      <c r="C436" s="1478"/>
      <c r="D436" s="1478"/>
      <c r="E436" s="1478"/>
      <c r="F436" s="1478"/>
      <c r="G436" s="1478"/>
      <c r="H436" s="1478"/>
      <c r="I436" s="1478"/>
      <c r="J436" s="1478"/>
      <c r="K436" s="1478"/>
      <c r="L436" s="1478"/>
      <c r="M436" s="1478"/>
      <c r="N436" s="1478"/>
      <c r="O436" s="1478"/>
      <c r="P436" s="1478"/>
      <c r="Q436" s="1478"/>
      <c r="R436" s="1478"/>
      <c r="S436" s="1479"/>
    </row>
    <row r="437" spans="1:19" s="943" customFormat="1" x14ac:dyDescent="0.25">
      <c r="A437" s="1480"/>
      <c r="B437" s="1481"/>
      <c r="C437" s="1481"/>
      <c r="D437" s="1481"/>
      <c r="E437" s="1481"/>
      <c r="F437" s="1481"/>
      <c r="G437" s="1481"/>
      <c r="H437" s="1481"/>
      <c r="I437" s="1481"/>
      <c r="J437" s="1481"/>
      <c r="K437" s="1481"/>
      <c r="L437" s="1481"/>
      <c r="M437" s="1481"/>
      <c r="N437" s="1481"/>
      <c r="O437" s="1481"/>
      <c r="P437" s="1481"/>
      <c r="Q437" s="1481"/>
      <c r="R437" s="1481"/>
      <c r="S437" s="1482"/>
    </row>
    <row r="438" spans="1:19" s="943" customFormat="1" x14ac:dyDescent="0.25">
      <c r="A438" s="1437" t="s">
        <v>60</v>
      </c>
      <c r="B438" s="1438"/>
      <c r="C438" s="1438"/>
      <c r="D438" s="1438"/>
      <c r="E438" s="665"/>
      <c r="F438" s="665"/>
      <c r="G438" s="665"/>
      <c r="H438" s="665"/>
      <c r="I438" s="665"/>
      <c r="J438" s="665"/>
      <c r="K438" s="666"/>
      <c r="L438" s="665"/>
      <c r="M438" s="665"/>
      <c r="N438" s="665"/>
      <c r="O438" s="665"/>
      <c r="P438" s="665"/>
      <c r="Q438" s="665"/>
      <c r="R438" s="665"/>
      <c r="S438" s="669"/>
    </row>
    <row r="439" spans="1:19" s="943" customFormat="1" x14ac:dyDescent="0.25">
      <c r="A439" s="1477" t="s">
        <v>1293</v>
      </c>
      <c r="B439" s="1478"/>
      <c r="C439" s="1478"/>
      <c r="D439" s="1478"/>
      <c r="E439" s="1478"/>
      <c r="F439" s="1478"/>
      <c r="G439" s="1478"/>
      <c r="H439" s="1478"/>
      <c r="I439" s="1478"/>
      <c r="J439" s="1478"/>
      <c r="K439" s="1478"/>
      <c r="L439" s="1478"/>
      <c r="M439" s="1478"/>
      <c r="N439" s="1478"/>
      <c r="O439" s="1478"/>
      <c r="P439" s="1478"/>
      <c r="Q439" s="1478"/>
      <c r="R439" s="1478"/>
      <c r="S439" s="1479"/>
    </row>
    <row r="440" spans="1:19" s="943" customFormat="1" x14ac:dyDescent="0.25">
      <c r="A440" s="1477"/>
      <c r="B440" s="1478"/>
      <c r="C440" s="1478"/>
      <c r="D440" s="1478"/>
      <c r="E440" s="1478"/>
      <c r="F440" s="1478"/>
      <c r="G440" s="1478"/>
      <c r="H440" s="1478"/>
      <c r="I440" s="1478"/>
      <c r="J440" s="1478"/>
      <c r="K440" s="1478"/>
      <c r="L440" s="1478"/>
      <c r="M440" s="1478"/>
      <c r="N440" s="1478"/>
      <c r="O440" s="1478"/>
      <c r="P440" s="1478"/>
      <c r="Q440" s="1478"/>
      <c r="R440" s="1478"/>
      <c r="S440" s="1479"/>
    </row>
    <row r="441" spans="1:19" s="943" customFormat="1" x14ac:dyDescent="0.25">
      <c r="A441" s="1477"/>
      <c r="B441" s="1478"/>
      <c r="C441" s="1478"/>
      <c r="D441" s="1478"/>
      <c r="E441" s="1478"/>
      <c r="F441" s="1478"/>
      <c r="G441" s="1478"/>
      <c r="H441" s="1478"/>
      <c r="I441" s="1478"/>
      <c r="J441" s="1478"/>
      <c r="K441" s="1478"/>
      <c r="L441" s="1478"/>
      <c r="M441" s="1478"/>
      <c r="N441" s="1478"/>
      <c r="O441" s="1478"/>
      <c r="P441" s="1478"/>
      <c r="Q441" s="1478"/>
      <c r="R441" s="1478"/>
      <c r="S441" s="1479"/>
    </row>
    <row r="442" spans="1:19" s="943" customFormat="1" ht="12.75" customHeight="1" x14ac:dyDescent="0.25">
      <c r="A442" s="875"/>
      <c r="B442" s="832"/>
      <c r="C442" s="654"/>
      <c r="D442" s="654"/>
      <c r="E442" s="654"/>
      <c r="F442" s="654"/>
      <c r="G442" s="654"/>
      <c r="H442" s="654"/>
      <c r="I442" s="654"/>
      <c r="J442" s="660"/>
      <c r="K442" s="1011"/>
      <c r="L442" s="884"/>
      <c r="M442" s="654"/>
      <c r="N442" s="895"/>
      <c r="O442" s="654"/>
      <c r="P442" s="654"/>
      <c r="Q442" s="654"/>
      <c r="R442" s="654"/>
      <c r="S442" s="663"/>
    </row>
    <row r="443" spans="1:19" s="943" customFormat="1" x14ac:dyDescent="0.25">
      <c r="A443" s="875"/>
      <c r="B443" s="832"/>
      <c r="C443" s="654"/>
      <c r="D443" s="654"/>
      <c r="E443" s="654"/>
      <c r="F443" s="654"/>
      <c r="G443" s="961" t="s">
        <v>1294</v>
      </c>
      <c r="H443" s="654"/>
      <c r="I443" s="654"/>
      <c r="J443" s="660"/>
      <c r="K443" s="654"/>
      <c r="M443" s="916"/>
      <c r="N443" s="654"/>
      <c r="O443" s="654"/>
      <c r="P443" s="654"/>
      <c r="Q443" s="654"/>
      <c r="R443" s="654"/>
      <c r="S443" s="663"/>
    </row>
    <row r="444" spans="1:19" s="943" customFormat="1" x14ac:dyDescent="0.25">
      <c r="A444" s="875"/>
      <c r="B444" s="832"/>
      <c r="C444" s="654"/>
      <c r="D444" s="654"/>
      <c r="E444" s="654"/>
      <c r="F444" s="899"/>
      <c r="G444" s="865"/>
      <c r="H444" s="898"/>
      <c r="I444" s="1003" t="s">
        <v>1153</v>
      </c>
      <c r="J444" s="988"/>
      <c r="K444" s="832"/>
      <c r="L444" s="917" t="s">
        <v>1220</v>
      </c>
      <c r="M444" s="883"/>
      <c r="N444" s="864"/>
      <c r="O444" s="884" t="s">
        <v>62</v>
      </c>
      <c r="P444" s="654"/>
      <c r="Q444" s="654"/>
      <c r="R444" s="654"/>
      <c r="S444" s="663"/>
    </row>
    <row r="445" spans="1:19" s="943" customFormat="1" x14ac:dyDescent="0.25">
      <c r="A445" s="875"/>
      <c r="B445" s="832"/>
      <c r="C445" s="654"/>
      <c r="D445" s="654"/>
      <c r="E445" s="654"/>
      <c r="F445" s="654"/>
      <c r="G445" s="961"/>
      <c r="H445" s="654"/>
      <c r="I445" s="654"/>
      <c r="J445" s="660"/>
      <c r="K445" s="654"/>
      <c r="L445" s="1032"/>
      <c r="M445" s="916"/>
      <c r="N445" s="654"/>
      <c r="O445" s="654"/>
      <c r="P445" s="654"/>
      <c r="Q445" s="654"/>
      <c r="R445" s="654"/>
      <c r="S445" s="663"/>
    </row>
    <row r="446" spans="1:19" s="943" customFormat="1" x14ac:dyDescent="0.25">
      <c r="A446" s="875"/>
      <c r="B446" s="832"/>
      <c r="C446" s="654"/>
      <c r="D446" s="654"/>
      <c r="E446" s="654"/>
      <c r="F446" s="920"/>
      <c r="G446" s="654"/>
      <c r="H446" s="830"/>
      <c r="I446" s="980"/>
      <c r="J446" s="988"/>
      <c r="K446" s="832"/>
      <c r="L446" s="981"/>
      <c r="M446" s="832"/>
      <c r="N446" s="654"/>
      <c r="O446" s="884"/>
      <c r="P446" s="654"/>
      <c r="Q446" s="654"/>
      <c r="R446" s="654"/>
      <c r="S446" s="663"/>
    </row>
    <row r="447" spans="1:19" s="943" customFormat="1" x14ac:dyDescent="0.25">
      <c r="A447" s="664"/>
      <c r="B447" s="654"/>
      <c r="C447" s="654"/>
      <c r="D447" s="654"/>
      <c r="E447" s="654"/>
      <c r="F447" s="654"/>
      <c r="G447" s="961"/>
      <c r="H447" s="654"/>
      <c r="I447" s="654"/>
      <c r="J447" s="660"/>
      <c r="K447" s="654"/>
      <c r="M447" s="916"/>
      <c r="N447" s="654"/>
      <c r="O447" s="654"/>
      <c r="P447" s="654"/>
      <c r="Q447" s="654"/>
      <c r="R447" s="654"/>
      <c r="S447" s="663"/>
    </row>
    <row r="448" spans="1:19" s="943" customFormat="1" x14ac:dyDescent="0.25">
      <c r="A448" s="875"/>
      <c r="B448" s="832"/>
      <c r="C448" s="654"/>
      <c r="D448" s="654"/>
      <c r="E448" s="654"/>
      <c r="F448" s="920"/>
      <c r="G448" s="654"/>
      <c r="H448" s="830"/>
      <c r="I448" s="980"/>
      <c r="J448" s="988"/>
      <c r="K448" s="832"/>
      <c r="L448" s="981"/>
      <c r="M448" s="832"/>
      <c r="N448" s="654"/>
      <c r="O448" s="884"/>
      <c r="P448" s="654"/>
      <c r="Q448" s="654"/>
      <c r="R448" s="654"/>
      <c r="S448" s="663"/>
    </row>
    <row r="449" spans="1:19" s="943" customFormat="1" x14ac:dyDescent="0.25">
      <c r="A449" s="664"/>
      <c r="B449" s="654"/>
      <c r="C449" s="654"/>
      <c r="D449" s="654"/>
      <c r="E449" s="654"/>
      <c r="F449" s="654"/>
      <c r="G449" s="915"/>
      <c r="H449" s="654"/>
      <c r="I449" s="654"/>
      <c r="J449" s="660"/>
      <c r="K449" s="654"/>
      <c r="L449" s="916"/>
      <c r="M449" s="654"/>
      <c r="N449" s="654"/>
      <c r="O449" s="654"/>
      <c r="P449" s="654"/>
      <c r="Q449" s="654"/>
      <c r="R449" s="654"/>
      <c r="S449" s="663"/>
    </row>
    <row r="450" spans="1:19" s="943" customFormat="1" x14ac:dyDescent="0.25">
      <c r="A450" s="875"/>
      <c r="B450" s="654"/>
      <c r="C450" s="654"/>
      <c r="D450" s="654"/>
      <c r="E450" s="654"/>
      <c r="F450" s="901"/>
      <c r="G450" s="828"/>
      <c r="H450" s="1015"/>
      <c r="I450" s="1015"/>
      <c r="J450" s="897"/>
      <c r="K450" s="897"/>
      <c r="L450" s="897"/>
      <c r="M450" s="828"/>
      <c r="N450" s="900"/>
      <c r="O450" s="574"/>
      <c r="P450" s="574"/>
      <c r="Q450" s="574"/>
      <c r="R450" s="574"/>
      <c r="S450" s="577"/>
    </row>
    <row r="451" spans="1:19" s="943" customFormat="1" x14ac:dyDescent="0.25">
      <c r="A451" s="1437" t="s">
        <v>352</v>
      </c>
      <c r="B451" s="1438"/>
      <c r="C451" s="1438"/>
      <c r="D451" s="1438"/>
      <c r="E451" s="665"/>
      <c r="F451" s="660"/>
      <c r="G451" s="660"/>
      <c r="H451" s="660"/>
      <c r="I451" s="660"/>
      <c r="J451" s="660"/>
      <c r="K451" s="896"/>
      <c r="L451" s="660"/>
      <c r="M451" s="660"/>
      <c r="N451" s="665"/>
      <c r="O451" s="665"/>
      <c r="P451" s="665"/>
      <c r="Q451" s="665"/>
      <c r="R451" s="665"/>
      <c r="S451" s="669"/>
    </row>
    <row r="452" spans="1:19" s="943" customFormat="1" x14ac:dyDescent="0.25">
      <c r="A452" s="875"/>
      <c r="B452" s="832"/>
      <c r="C452" s="832"/>
      <c r="D452" s="832"/>
      <c r="E452" s="832"/>
      <c r="F452" s="832"/>
      <c r="G452" s="832"/>
      <c r="H452" s="832"/>
      <c r="I452" s="832"/>
      <c r="J452" s="832"/>
      <c r="K452" s="832"/>
      <c r="L452" s="1011"/>
      <c r="M452" s="962"/>
      <c r="N452" s="892"/>
      <c r="O452" s="895"/>
      <c r="P452" s="892"/>
      <c r="Q452" s="892"/>
      <c r="R452" s="895"/>
      <c r="S452" s="663"/>
    </row>
    <row r="453" spans="1:19" s="943" customFormat="1" x14ac:dyDescent="0.25">
      <c r="A453" s="875"/>
      <c r="B453" s="832"/>
      <c r="C453" s="832"/>
      <c r="D453" s="832"/>
      <c r="E453" s="832"/>
      <c r="F453" s="832"/>
      <c r="G453" s="832"/>
      <c r="H453" s="832"/>
      <c r="I453" s="832"/>
      <c r="J453" s="832"/>
      <c r="K453" s="832"/>
      <c r="L453" s="1011"/>
      <c r="M453" s="962"/>
      <c r="N453" s="892"/>
      <c r="O453" s="895"/>
      <c r="P453" s="963"/>
      <c r="Q453" s="660"/>
      <c r="R453" s="895"/>
      <c r="S453" s="663"/>
    </row>
    <row r="454" spans="1:19" s="943" customFormat="1" x14ac:dyDescent="0.25">
      <c r="A454" s="875"/>
      <c r="B454" s="832"/>
      <c r="C454" s="832"/>
      <c r="D454" s="832"/>
      <c r="E454" s="832"/>
      <c r="F454" s="832"/>
      <c r="G454" s="832"/>
      <c r="H454" s="832"/>
      <c r="I454" s="832"/>
      <c r="J454" s="832"/>
      <c r="K454" s="936"/>
      <c r="L454" s="1022"/>
      <c r="M454" s="931"/>
      <c r="N454" s="660"/>
      <c r="O454" s="957"/>
      <c r="P454" s="956"/>
      <c r="Q454" s="660"/>
      <c r="R454" s="660"/>
      <c r="S454" s="663"/>
    </row>
    <row r="455" spans="1:19" s="943" customFormat="1" x14ac:dyDescent="0.25">
      <c r="A455" s="1546" t="s">
        <v>1074</v>
      </c>
      <c r="B455" s="1547"/>
      <c r="C455" s="1547"/>
      <c r="D455" s="1547"/>
      <c r="E455" s="1547"/>
      <c r="F455" s="1547"/>
      <c r="G455" s="1547"/>
      <c r="H455" s="1547"/>
      <c r="I455" s="1547"/>
      <c r="J455" s="832"/>
      <c r="K455" s="1022"/>
      <c r="L455" s="964"/>
      <c r="N455" s="946">
        <v>578</v>
      </c>
      <c r="O455" s="1028" t="s">
        <v>1302</v>
      </c>
      <c r="P455" s="956"/>
      <c r="Q455" s="660"/>
      <c r="R455" s="660"/>
      <c r="S455" s="663"/>
    </row>
    <row r="456" spans="1:19" s="943" customFormat="1" x14ac:dyDescent="0.25">
      <c r="A456" s="1546" t="s">
        <v>1303</v>
      </c>
      <c r="B456" s="1547"/>
      <c r="C456" s="1547"/>
      <c r="D456" s="1547"/>
      <c r="E456" s="1547"/>
      <c r="F456" s="1547"/>
      <c r="G456" s="1547"/>
      <c r="H456" s="1547"/>
      <c r="I456" s="1031"/>
      <c r="J456" s="832"/>
      <c r="K456" s="1022"/>
      <c r="L456" s="1022"/>
      <c r="M456" s="928"/>
      <c r="N456" s="946">
        <v>550</v>
      </c>
      <c r="O456" s="1028" t="s">
        <v>1302</v>
      </c>
      <c r="P456" s="956"/>
      <c r="Q456" s="660"/>
      <c r="R456" s="660"/>
      <c r="S456" s="663"/>
    </row>
    <row r="457" spans="1:19" s="943" customFormat="1" x14ac:dyDescent="0.25">
      <c r="A457" s="1446"/>
      <c r="B457" s="1447"/>
      <c r="C457" s="1447"/>
      <c r="D457" s="1447"/>
      <c r="E457" s="1447"/>
      <c r="F457" s="1447"/>
      <c r="G457" s="1447"/>
      <c r="H457" s="1447"/>
      <c r="I457" s="832"/>
      <c r="J457" s="832"/>
      <c r="K457" s="965"/>
      <c r="L457" s="1022"/>
      <c r="M457" s="928"/>
      <c r="N457" s="660"/>
      <c r="O457" s="957"/>
      <c r="P457" s="956"/>
      <c r="Q457" s="660"/>
      <c r="R457" s="660"/>
      <c r="S457" s="663"/>
    </row>
    <row r="458" spans="1:19" s="943" customFormat="1" x14ac:dyDescent="0.25">
      <c r="A458" s="1543"/>
      <c r="B458" s="1544"/>
      <c r="C458" s="1544"/>
      <c r="D458" s="1544"/>
      <c r="E458" s="1544"/>
      <c r="F458" s="1544"/>
      <c r="G458" s="1544"/>
      <c r="H458" s="1544"/>
      <c r="I458" s="1544"/>
      <c r="J458" s="832"/>
      <c r="K458" s="1014"/>
      <c r="L458" s="1022"/>
      <c r="M458" s="923" t="s">
        <v>363</v>
      </c>
      <c r="N458" s="895"/>
      <c r="O458" s="957"/>
      <c r="P458" s="956"/>
      <c r="Q458" s="660"/>
      <c r="R458" s="660"/>
      <c r="S458" s="663"/>
    </row>
    <row r="459" spans="1:19" s="943" customFormat="1" x14ac:dyDescent="0.25">
      <c r="A459" s="1033"/>
      <c r="B459" s="955"/>
      <c r="C459" s="955"/>
      <c r="D459" s="955"/>
      <c r="E459" s="955"/>
      <c r="F459" s="955"/>
      <c r="G459" s="955"/>
      <c r="H459" s="955"/>
      <c r="I459" s="955"/>
      <c r="J459" s="832"/>
      <c r="K459" s="1011"/>
      <c r="L459" s="892"/>
      <c r="M459" s="892"/>
      <c r="N459" s="895"/>
      <c r="O459" s="892"/>
      <c r="P459" s="892"/>
      <c r="Q459" s="895"/>
      <c r="R459" s="654"/>
      <c r="S459" s="663"/>
    </row>
    <row r="460" spans="1:19" s="943" customFormat="1" x14ac:dyDescent="0.25">
      <c r="A460" s="875"/>
      <c r="B460" s="832"/>
      <c r="C460" s="955" t="s">
        <v>1028</v>
      </c>
      <c r="D460" s="832"/>
      <c r="E460" s="832"/>
      <c r="F460" s="832"/>
      <c r="G460" s="832"/>
      <c r="H460" s="832"/>
      <c r="I460" s="832"/>
      <c r="J460" s="832"/>
      <c r="K460" s="917"/>
      <c r="L460" s="918"/>
      <c r="M460" s="917"/>
      <c r="N460" s="832"/>
      <c r="O460" s="832"/>
      <c r="P460" s="918"/>
      <c r="Q460" s="832"/>
      <c r="R460" s="654"/>
      <c r="S460" s="663"/>
    </row>
    <row r="461" spans="1:19" s="943" customFormat="1" x14ac:dyDescent="0.25">
      <c r="A461" s="578"/>
      <c r="B461" s="574"/>
      <c r="C461" s="959" t="s">
        <v>1099</v>
      </c>
      <c r="D461" s="574"/>
      <c r="E461" s="574"/>
      <c r="F461" s="574"/>
      <c r="G461" s="574"/>
      <c r="H461" s="574"/>
      <c r="I461" s="574"/>
      <c r="J461" s="574"/>
      <c r="K461" s="574"/>
      <c r="L461" s="574"/>
      <c r="M461" s="574"/>
      <c r="N461" s="574"/>
      <c r="O461" s="574"/>
      <c r="P461" s="574"/>
      <c r="Q461" s="574"/>
      <c r="R461" s="574"/>
      <c r="S461" s="577"/>
    </row>
    <row r="462" spans="1:19" s="943" customFormat="1" ht="14.25" customHeight="1" x14ac:dyDescent="0.25">
      <c r="A462" s="1452" t="s">
        <v>51</v>
      </c>
      <c r="B462" s="1453"/>
      <c r="C462" s="1453"/>
      <c r="D462" s="1454"/>
      <c r="E462" s="1455" t="s">
        <v>939</v>
      </c>
      <c r="F462" s="1456"/>
      <c r="G462" s="1456"/>
      <c r="H462" s="1456"/>
      <c r="I462" s="1456"/>
      <c r="J462" s="1456"/>
      <c r="K462" s="1456"/>
      <c r="L462" s="1456"/>
      <c r="M462" s="1456"/>
      <c r="N462" s="1456"/>
      <c r="O462" s="1456"/>
      <c r="P462" s="1456"/>
      <c r="Q462" s="1456"/>
      <c r="R462" s="1456"/>
      <c r="S462" s="1457"/>
    </row>
    <row r="463" spans="1:19" s="943" customFormat="1" ht="14.25" customHeight="1" x14ac:dyDescent="0.25">
      <c r="A463" s="1461" t="s">
        <v>1286</v>
      </c>
      <c r="B463" s="1462"/>
      <c r="C463" s="1462"/>
      <c r="D463" s="1463"/>
      <c r="E463" s="1458"/>
      <c r="F463" s="1459"/>
      <c r="G463" s="1459"/>
      <c r="H463" s="1459"/>
      <c r="I463" s="1459"/>
      <c r="J463" s="1459"/>
      <c r="K463" s="1459"/>
      <c r="L463" s="1459"/>
      <c r="M463" s="1459"/>
      <c r="N463" s="1459"/>
      <c r="O463" s="1459"/>
      <c r="P463" s="1459"/>
      <c r="Q463" s="1459"/>
      <c r="R463" s="1459"/>
      <c r="S463" s="1460"/>
    </row>
    <row r="464" spans="1:19" s="943" customFormat="1" ht="13.8" x14ac:dyDescent="0.25">
      <c r="A464" s="1464" t="s">
        <v>52</v>
      </c>
      <c r="B464" s="1465"/>
      <c r="C464" s="1465"/>
      <c r="D464" s="1466"/>
      <c r="E464" s="1467" t="s">
        <v>958</v>
      </c>
      <c r="F464" s="1468"/>
      <c r="G464" s="1468"/>
      <c r="H464" s="1468"/>
      <c r="I464" s="1468"/>
      <c r="J464" s="1468"/>
      <c r="K464" s="1468"/>
      <c r="L464" s="1468"/>
      <c r="M464" s="1468"/>
      <c r="N464" s="1468"/>
      <c r="O464" s="1468"/>
      <c r="P464" s="1468"/>
      <c r="Q464" s="1468"/>
      <c r="R464" s="1468"/>
      <c r="S464" s="1469"/>
    </row>
    <row r="465" spans="1:19" s="943" customFormat="1" x14ac:dyDescent="0.25">
      <c r="A465" s="1437" t="s">
        <v>53</v>
      </c>
      <c r="B465" s="1438"/>
      <c r="C465" s="1438"/>
      <c r="D465" s="1438"/>
      <c r="E465" s="1017"/>
      <c r="F465" s="665"/>
      <c r="G465" s="665"/>
      <c r="H465" s="665"/>
      <c r="I465" s="665"/>
      <c r="J465" s="665"/>
      <c r="K465" s="665"/>
      <c r="L465" s="665"/>
      <c r="M465" s="665"/>
      <c r="N465" s="665"/>
      <c r="O465" s="665"/>
      <c r="P465" s="665"/>
      <c r="Q465" s="665"/>
      <c r="R465" s="665"/>
      <c r="S465" s="669"/>
    </row>
    <row r="466" spans="1:19" s="943" customFormat="1" x14ac:dyDescent="0.25">
      <c r="A466" s="1470" t="s">
        <v>1304</v>
      </c>
      <c r="B466" s="1471"/>
      <c r="C466" s="1471"/>
      <c r="D466" s="1471"/>
      <c r="E466" s="1471"/>
      <c r="F466" s="1471"/>
      <c r="G466" s="1471"/>
      <c r="H466" s="1471"/>
      <c r="I466" s="1471"/>
      <c r="J466" s="1471"/>
      <c r="K466" s="1471"/>
      <c r="L466" s="1471"/>
      <c r="M466" s="1471"/>
      <c r="N466" s="1471"/>
      <c r="O466" s="1471"/>
      <c r="P466" s="1471"/>
      <c r="Q466" s="1471"/>
      <c r="R466" s="1471"/>
      <c r="S466" s="1472"/>
    </row>
    <row r="467" spans="1:19" s="943" customFormat="1" x14ac:dyDescent="0.25">
      <c r="A467" s="1473"/>
      <c r="B467" s="1471"/>
      <c r="C467" s="1471"/>
      <c r="D467" s="1471"/>
      <c r="E467" s="1471"/>
      <c r="F467" s="1471"/>
      <c r="G467" s="1471"/>
      <c r="H467" s="1471"/>
      <c r="I467" s="1471"/>
      <c r="J467" s="1471"/>
      <c r="K467" s="1471"/>
      <c r="L467" s="1471"/>
      <c r="M467" s="1471"/>
      <c r="N467" s="1471"/>
      <c r="O467" s="1471"/>
      <c r="P467" s="1471"/>
      <c r="Q467" s="1471"/>
      <c r="R467" s="1471"/>
      <c r="S467" s="1472"/>
    </row>
    <row r="468" spans="1:19" s="943" customFormat="1" x14ac:dyDescent="0.25">
      <c r="A468" s="1473"/>
      <c r="B468" s="1471"/>
      <c r="C468" s="1471"/>
      <c r="D468" s="1471"/>
      <c r="E468" s="1471"/>
      <c r="F468" s="1471"/>
      <c r="G468" s="1471"/>
      <c r="H468" s="1471"/>
      <c r="I468" s="1471"/>
      <c r="J468" s="1471"/>
      <c r="K468" s="1471"/>
      <c r="L468" s="1471"/>
      <c r="M468" s="1471"/>
      <c r="N468" s="1471"/>
      <c r="O468" s="1471"/>
      <c r="P468" s="1471"/>
      <c r="Q468" s="1471"/>
      <c r="R468" s="1471"/>
      <c r="S468" s="1472"/>
    </row>
    <row r="469" spans="1:19" s="943" customFormat="1" x14ac:dyDescent="0.25">
      <c r="A469" s="1473"/>
      <c r="B469" s="1471"/>
      <c r="C469" s="1471"/>
      <c r="D469" s="1471"/>
      <c r="E469" s="1471"/>
      <c r="F469" s="1471"/>
      <c r="G469" s="1471"/>
      <c r="H469" s="1471"/>
      <c r="I469" s="1471"/>
      <c r="J469" s="1471"/>
      <c r="K469" s="1471"/>
      <c r="L469" s="1471"/>
      <c r="M469" s="1471"/>
      <c r="N469" s="1471"/>
      <c r="O469" s="1471"/>
      <c r="P469" s="1471"/>
      <c r="Q469" s="1471"/>
      <c r="R469" s="1471"/>
      <c r="S469" s="1472"/>
    </row>
    <row r="470" spans="1:19" s="943" customFormat="1" x14ac:dyDescent="0.25">
      <c r="A470" s="1473"/>
      <c r="B470" s="1471"/>
      <c r="C470" s="1471"/>
      <c r="D470" s="1471"/>
      <c r="E470" s="1471"/>
      <c r="F470" s="1471"/>
      <c r="G470" s="1471"/>
      <c r="H470" s="1471"/>
      <c r="I470" s="1471"/>
      <c r="J470" s="1471"/>
      <c r="K470" s="1471"/>
      <c r="L470" s="1471"/>
      <c r="M470" s="1471"/>
      <c r="N470" s="1471"/>
      <c r="O470" s="1471"/>
      <c r="P470" s="1471"/>
      <c r="Q470" s="1471"/>
      <c r="R470" s="1471"/>
      <c r="S470" s="1472"/>
    </row>
    <row r="471" spans="1:19" s="943" customFormat="1" x14ac:dyDescent="0.25">
      <c r="A471" s="1473"/>
      <c r="B471" s="1471"/>
      <c r="C471" s="1471"/>
      <c r="D471" s="1471"/>
      <c r="E471" s="1471"/>
      <c r="F471" s="1471"/>
      <c r="G471" s="1471"/>
      <c r="H471" s="1471"/>
      <c r="I471" s="1471"/>
      <c r="J471" s="1471"/>
      <c r="K471" s="1471"/>
      <c r="L471" s="1471"/>
      <c r="M471" s="1471"/>
      <c r="N471" s="1471"/>
      <c r="O471" s="1471"/>
      <c r="P471" s="1471"/>
      <c r="Q471" s="1471"/>
      <c r="R471" s="1471"/>
      <c r="S471" s="1472"/>
    </row>
    <row r="472" spans="1:19" s="943" customFormat="1" x14ac:dyDescent="0.25">
      <c r="A472" s="1473"/>
      <c r="B472" s="1471"/>
      <c r="C472" s="1471"/>
      <c r="D472" s="1471"/>
      <c r="E472" s="1471"/>
      <c r="F472" s="1471"/>
      <c r="G472" s="1471"/>
      <c r="H472" s="1471"/>
      <c r="I472" s="1471"/>
      <c r="J472" s="1471"/>
      <c r="K472" s="1471"/>
      <c r="L472" s="1471"/>
      <c r="M472" s="1471"/>
      <c r="N472" s="1471"/>
      <c r="O472" s="1471"/>
      <c r="P472" s="1471"/>
      <c r="Q472" s="1471"/>
      <c r="R472" s="1471"/>
      <c r="S472" s="1472"/>
    </row>
    <row r="473" spans="1:19" s="943" customFormat="1" x14ac:dyDescent="0.25">
      <c r="A473" s="1473"/>
      <c r="B473" s="1471"/>
      <c r="C473" s="1471"/>
      <c r="D473" s="1471"/>
      <c r="E473" s="1471"/>
      <c r="F473" s="1471"/>
      <c r="G473" s="1471"/>
      <c r="H473" s="1471"/>
      <c r="I473" s="1471"/>
      <c r="J473" s="1471"/>
      <c r="K473" s="1471"/>
      <c r="L473" s="1471"/>
      <c r="M473" s="1471"/>
      <c r="N473" s="1471"/>
      <c r="O473" s="1471"/>
      <c r="P473" s="1471"/>
      <c r="Q473" s="1471"/>
      <c r="R473" s="1471"/>
      <c r="S473" s="1472"/>
    </row>
    <row r="474" spans="1:19" s="943" customFormat="1" x14ac:dyDescent="0.25">
      <c r="A474" s="1470"/>
      <c r="B474" s="1471"/>
      <c r="C474" s="1471"/>
      <c r="D474" s="1471"/>
      <c r="E474" s="1471"/>
      <c r="F474" s="1471"/>
      <c r="G474" s="1471"/>
      <c r="H474" s="1471"/>
      <c r="I474" s="1471"/>
      <c r="J474" s="1471"/>
      <c r="K474" s="1471"/>
      <c r="L474" s="1471"/>
      <c r="M474" s="1471"/>
      <c r="N474" s="1471"/>
      <c r="O474" s="1471"/>
      <c r="P474" s="1471"/>
      <c r="Q474" s="1471"/>
      <c r="R474" s="1471"/>
      <c r="S474" s="1472"/>
    </row>
    <row r="475" spans="1:19" s="943" customFormat="1" x14ac:dyDescent="0.25">
      <c r="A475" s="1473"/>
      <c r="B475" s="1471"/>
      <c r="C475" s="1471"/>
      <c r="D475" s="1471"/>
      <c r="E475" s="1471"/>
      <c r="F475" s="1471"/>
      <c r="G475" s="1471"/>
      <c r="H475" s="1471"/>
      <c r="I475" s="1471"/>
      <c r="J475" s="1471"/>
      <c r="K475" s="1471"/>
      <c r="L475" s="1471"/>
      <c r="M475" s="1471"/>
      <c r="N475" s="1471"/>
      <c r="O475" s="1471"/>
      <c r="P475" s="1471"/>
      <c r="Q475" s="1471"/>
      <c r="R475" s="1471"/>
      <c r="S475" s="1472"/>
    </row>
    <row r="476" spans="1:19" s="943" customFormat="1" x14ac:dyDescent="0.25">
      <c r="A476" s="1473"/>
      <c r="B476" s="1471"/>
      <c r="C476" s="1471"/>
      <c r="D476" s="1471"/>
      <c r="E476" s="1471"/>
      <c r="F476" s="1471"/>
      <c r="G476" s="1471"/>
      <c r="H476" s="1471"/>
      <c r="I476" s="1471"/>
      <c r="J476" s="1471"/>
      <c r="K476" s="1471"/>
      <c r="L476" s="1471"/>
      <c r="M476" s="1471"/>
      <c r="N476" s="1471"/>
      <c r="O476" s="1471"/>
      <c r="P476" s="1471"/>
      <c r="Q476" s="1471"/>
      <c r="R476" s="1471"/>
      <c r="S476" s="1472"/>
    </row>
    <row r="477" spans="1:19" s="943" customFormat="1" x14ac:dyDescent="0.25">
      <c r="A477" s="1474"/>
      <c r="B477" s="1475"/>
      <c r="C477" s="1475"/>
      <c r="D477" s="1475"/>
      <c r="E477" s="1475"/>
      <c r="F477" s="1475"/>
      <c r="G477" s="1475"/>
      <c r="H477" s="1475"/>
      <c r="I477" s="1475"/>
      <c r="J477" s="1475"/>
      <c r="K477" s="1475"/>
      <c r="L477" s="1475"/>
      <c r="M477" s="1475"/>
      <c r="N477" s="1475"/>
      <c r="O477" s="1475"/>
      <c r="P477" s="1475"/>
      <c r="Q477" s="1475"/>
      <c r="R477" s="1475"/>
      <c r="S477" s="1476"/>
    </row>
    <row r="478" spans="1:19" s="943" customFormat="1" x14ac:dyDescent="0.25">
      <c r="A478" s="1437" t="s">
        <v>351</v>
      </c>
      <c r="B478" s="1438"/>
      <c r="C478" s="1438"/>
      <c r="D478" s="1438"/>
      <c r="E478" s="668"/>
      <c r="F478" s="665"/>
      <c r="G478" s="665"/>
      <c r="H478" s="665"/>
      <c r="I478" s="665"/>
      <c r="J478" s="665"/>
      <c r="K478" s="665"/>
      <c r="L478" s="665"/>
      <c r="M478" s="665"/>
      <c r="N478" s="665"/>
      <c r="O478" s="665"/>
      <c r="P478" s="665"/>
      <c r="Q478" s="665"/>
      <c r="R478" s="665"/>
      <c r="S478" s="669"/>
    </row>
    <row r="479" spans="1:19" s="943" customFormat="1" x14ac:dyDescent="0.25">
      <c r="A479" s="1477" t="s">
        <v>1300</v>
      </c>
      <c r="B479" s="1478"/>
      <c r="C479" s="1478"/>
      <c r="D479" s="1478"/>
      <c r="E479" s="1478"/>
      <c r="F479" s="1478"/>
      <c r="G479" s="1478"/>
      <c r="H479" s="1478"/>
      <c r="I479" s="1478"/>
      <c r="J479" s="1478"/>
      <c r="K479" s="1478"/>
      <c r="L479" s="1478"/>
      <c r="M479" s="1478"/>
      <c r="N479" s="1478"/>
      <c r="O479" s="1478"/>
      <c r="P479" s="1478"/>
      <c r="Q479" s="1478"/>
      <c r="R479" s="1478"/>
      <c r="S479" s="1479"/>
    </row>
    <row r="480" spans="1:19" s="943" customFormat="1" x14ac:dyDescent="0.25">
      <c r="A480" s="1477"/>
      <c r="B480" s="1478"/>
      <c r="C480" s="1478"/>
      <c r="D480" s="1478"/>
      <c r="E480" s="1478"/>
      <c r="F480" s="1478"/>
      <c r="G480" s="1478"/>
      <c r="H480" s="1478"/>
      <c r="I480" s="1478"/>
      <c r="J480" s="1478"/>
      <c r="K480" s="1478"/>
      <c r="L480" s="1478"/>
      <c r="M480" s="1478"/>
      <c r="N480" s="1478"/>
      <c r="O480" s="1478"/>
      <c r="P480" s="1478"/>
      <c r="Q480" s="1478"/>
      <c r="R480" s="1478"/>
      <c r="S480" s="1479"/>
    </row>
    <row r="481" spans="1:19" s="943" customFormat="1" x14ac:dyDescent="0.25">
      <c r="A481" s="1480"/>
      <c r="B481" s="1481"/>
      <c r="C481" s="1481"/>
      <c r="D481" s="1481"/>
      <c r="E481" s="1481"/>
      <c r="F481" s="1481"/>
      <c r="G481" s="1481"/>
      <c r="H481" s="1481"/>
      <c r="I481" s="1481"/>
      <c r="J481" s="1481"/>
      <c r="K481" s="1481"/>
      <c r="L481" s="1481"/>
      <c r="M481" s="1481"/>
      <c r="N481" s="1481"/>
      <c r="O481" s="1481"/>
      <c r="P481" s="1481"/>
      <c r="Q481" s="1481"/>
      <c r="R481" s="1481"/>
      <c r="S481" s="1482"/>
    </row>
    <row r="482" spans="1:19" s="943" customFormat="1" x14ac:dyDescent="0.25">
      <c r="A482" s="1437" t="s">
        <v>54</v>
      </c>
      <c r="B482" s="1438"/>
      <c r="C482" s="1438"/>
      <c r="D482" s="1438"/>
      <c r="E482" s="660"/>
      <c r="F482" s="660"/>
      <c r="G482" s="660"/>
      <c r="H482" s="660"/>
      <c r="I482" s="660"/>
      <c r="J482" s="660"/>
      <c r="K482" s="660"/>
      <c r="L482" s="660"/>
      <c r="M482" s="660"/>
      <c r="N482" s="660"/>
      <c r="O482" s="660"/>
      <c r="P482" s="660"/>
      <c r="Q482" s="660"/>
      <c r="R482" s="660"/>
      <c r="S482" s="661"/>
    </row>
    <row r="483" spans="1:19" s="943" customFormat="1" x14ac:dyDescent="0.25">
      <c r="A483" s="1477" t="s">
        <v>1305</v>
      </c>
      <c r="B483" s="1478"/>
      <c r="C483" s="1478"/>
      <c r="D483" s="1478"/>
      <c r="E483" s="1478"/>
      <c r="F483" s="1478"/>
      <c r="G483" s="1478"/>
      <c r="H483" s="1478"/>
      <c r="I483" s="1478"/>
      <c r="J483" s="1478"/>
      <c r="K483" s="1478"/>
      <c r="L483" s="1478"/>
      <c r="M483" s="1478"/>
      <c r="N483" s="1478"/>
      <c r="O483" s="1478"/>
      <c r="P483" s="1478"/>
      <c r="Q483" s="1478"/>
      <c r="R483" s="1478"/>
      <c r="S483" s="1479"/>
    </row>
    <row r="484" spans="1:19" s="943" customFormat="1" x14ac:dyDescent="0.25">
      <c r="A484" s="1477"/>
      <c r="B484" s="1478"/>
      <c r="C484" s="1478"/>
      <c r="D484" s="1478"/>
      <c r="E484" s="1478"/>
      <c r="F484" s="1478"/>
      <c r="G484" s="1478"/>
      <c r="H484" s="1478"/>
      <c r="I484" s="1478"/>
      <c r="J484" s="1478"/>
      <c r="K484" s="1478"/>
      <c r="L484" s="1478"/>
      <c r="M484" s="1478"/>
      <c r="N484" s="1478"/>
      <c r="O484" s="1478"/>
      <c r="P484" s="1478"/>
      <c r="Q484" s="1478"/>
      <c r="R484" s="1478"/>
      <c r="S484" s="1479"/>
    </row>
    <row r="485" spans="1:19" s="943" customFormat="1" x14ac:dyDescent="0.25">
      <c r="A485" s="1477"/>
      <c r="B485" s="1478"/>
      <c r="C485" s="1478"/>
      <c r="D485" s="1478"/>
      <c r="E485" s="1478"/>
      <c r="F485" s="1478"/>
      <c r="G485" s="1478"/>
      <c r="H485" s="1478"/>
      <c r="I485" s="1478"/>
      <c r="J485" s="1478"/>
      <c r="K485" s="1478"/>
      <c r="L485" s="1478"/>
      <c r="M485" s="1478"/>
      <c r="N485" s="1478"/>
      <c r="O485" s="1478"/>
      <c r="P485" s="1478"/>
      <c r="Q485" s="1478"/>
      <c r="R485" s="1478"/>
      <c r="S485" s="1479"/>
    </row>
    <row r="486" spans="1:19" s="943" customFormat="1" x14ac:dyDescent="0.25">
      <c r="A486" s="1477"/>
      <c r="B486" s="1478"/>
      <c r="C486" s="1478"/>
      <c r="D486" s="1478"/>
      <c r="E486" s="1478"/>
      <c r="F486" s="1478"/>
      <c r="G486" s="1478"/>
      <c r="H486" s="1478"/>
      <c r="I486" s="1478"/>
      <c r="J486" s="1478"/>
      <c r="K486" s="1478"/>
      <c r="L486" s="1478"/>
      <c r="M486" s="1478"/>
      <c r="N486" s="1478"/>
      <c r="O486" s="1478"/>
      <c r="P486" s="1478"/>
      <c r="Q486" s="1478"/>
      <c r="R486" s="1478"/>
      <c r="S486" s="1479"/>
    </row>
    <row r="487" spans="1:19" s="943" customFormat="1" x14ac:dyDescent="0.25">
      <c r="A487" s="1477"/>
      <c r="B487" s="1478"/>
      <c r="C487" s="1478"/>
      <c r="D487" s="1478"/>
      <c r="E487" s="1478"/>
      <c r="F487" s="1478"/>
      <c r="G487" s="1478"/>
      <c r="H487" s="1478"/>
      <c r="I487" s="1478"/>
      <c r="J487" s="1478"/>
      <c r="K487" s="1478"/>
      <c r="L487" s="1478"/>
      <c r="M487" s="1478"/>
      <c r="N487" s="1478"/>
      <c r="O487" s="1478"/>
      <c r="P487" s="1478"/>
      <c r="Q487" s="1478"/>
      <c r="R487" s="1478"/>
      <c r="S487" s="1479"/>
    </row>
    <row r="488" spans="1:19" s="943" customFormat="1" x14ac:dyDescent="0.25">
      <c r="A488" s="1477"/>
      <c r="B488" s="1478"/>
      <c r="C488" s="1478"/>
      <c r="D488" s="1478"/>
      <c r="E488" s="1478"/>
      <c r="F488" s="1478"/>
      <c r="G488" s="1478"/>
      <c r="H488" s="1478"/>
      <c r="I488" s="1478"/>
      <c r="J488" s="1478"/>
      <c r="K488" s="1478"/>
      <c r="L488" s="1478"/>
      <c r="M488" s="1478"/>
      <c r="N488" s="1478"/>
      <c r="O488" s="1478"/>
      <c r="P488" s="1478"/>
      <c r="Q488" s="1478"/>
      <c r="R488" s="1478"/>
      <c r="S488" s="1479"/>
    </row>
    <row r="489" spans="1:19" s="943" customFormat="1" x14ac:dyDescent="0.25">
      <c r="A489" s="1477"/>
      <c r="B489" s="1478"/>
      <c r="C489" s="1478"/>
      <c r="D489" s="1478"/>
      <c r="E489" s="1478"/>
      <c r="F489" s="1478"/>
      <c r="G489" s="1478"/>
      <c r="H489" s="1478"/>
      <c r="I489" s="1478"/>
      <c r="J489" s="1478"/>
      <c r="K489" s="1478"/>
      <c r="L489" s="1478"/>
      <c r="M489" s="1478"/>
      <c r="N489" s="1478"/>
      <c r="O489" s="1478"/>
      <c r="P489" s="1478"/>
      <c r="Q489" s="1478"/>
      <c r="R489" s="1478"/>
      <c r="S489" s="1479"/>
    </row>
    <row r="490" spans="1:19" s="943" customFormat="1" x14ac:dyDescent="0.25">
      <c r="A490" s="1477"/>
      <c r="B490" s="1478"/>
      <c r="C490" s="1478"/>
      <c r="D490" s="1478"/>
      <c r="E490" s="1478"/>
      <c r="F490" s="1478"/>
      <c r="G490" s="1478"/>
      <c r="H490" s="1478"/>
      <c r="I490" s="1478"/>
      <c r="J490" s="1478"/>
      <c r="K490" s="1478"/>
      <c r="L490" s="1478"/>
      <c r="M490" s="1478"/>
      <c r="N490" s="1478"/>
      <c r="O490" s="1478"/>
      <c r="P490" s="1478"/>
      <c r="Q490" s="1478"/>
      <c r="R490" s="1478"/>
      <c r="S490" s="1479"/>
    </row>
    <row r="491" spans="1:19" s="943" customFormat="1" x14ac:dyDescent="0.25">
      <c r="A491" s="1477"/>
      <c r="B491" s="1478"/>
      <c r="C491" s="1478"/>
      <c r="D491" s="1478"/>
      <c r="E491" s="1478"/>
      <c r="F491" s="1478"/>
      <c r="G491" s="1478"/>
      <c r="H491" s="1478"/>
      <c r="I491" s="1478"/>
      <c r="J491" s="1478"/>
      <c r="K491" s="1478"/>
      <c r="L491" s="1478"/>
      <c r="M491" s="1478"/>
      <c r="N491" s="1478"/>
      <c r="O491" s="1478"/>
      <c r="P491" s="1478"/>
      <c r="Q491" s="1478"/>
      <c r="R491" s="1478"/>
      <c r="S491" s="1479"/>
    </row>
    <row r="492" spans="1:19" s="943" customFormat="1" x14ac:dyDescent="0.25">
      <c r="A492" s="1477"/>
      <c r="B492" s="1478"/>
      <c r="C492" s="1478"/>
      <c r="D492" s="1478"/>
      <c r="E492" s="1478"/>
      <c r="F492" s="1478"/>
      <c r="G492" s="1478"/>
      <c r="H492" s="1478"/>
      <c r="I492" s="1478"/>
      <c r="J492" s="1478"/>
      <c r="K492" s="1478"/>
      <c r="L492" s="1478"/>
      <c r="M492" s="1478"/>
      <c r="N492" s="1478"/>
      <c r="O492" s="1478"/>
      <c r="P492" s="1478"/>
      <c r="Q492" s="1478"/>
      <c r="R492" s="1478"/>
      <c r="S492" s="1479"/>
    </row>
    <row r="493" spans="1:19" s="943" customFormat="1" x14ac:dyDescent="0.25">
      <c r="A493" s="1477"/>
      <c r="B493" s="1478"/>
      <c r="C493" s="1478"/>
      <c r="D493" s="1478"/>
      <c r="E493" s="1478"/>
      <c r="F493" s="1478"/>
      <c r="G493" s="1478"/>
      <c r="H493" s="1478"/>
      <c r="I493" s="1478"/>
      <c r="J493" s="1478"/>
      <c r="K493" s="1478"/>
      <c r="L493" s="1478"/>
      <c r="M493" s="1478"/>
      <c r="N493" s="1478"/>
      <c r="O493" s="1478"/>
      <c r="P493" s="1478"/>
      <c r="Q493" s="1478"/>
      <c r="R493" s="1478"/>
      <c r="S493" s="1479"/>
    </row>
    <row r="494" spans="1:19" s="943" customFormat="1" x14ac:dyDescent="0.25">
      <c r="A494" s="1477"/>
      <c r="B494" s="1478"/>
      <c r="C494" s="1478"/>
      <c r="D494" s="1478"/>
      <c r="E494" s="1478"/>
      <c r="F494" s="1478"/>
      <c r="G494" s="1478"/>
      <c r="H494" s="1478"/>
      <c r="I494" s="1478"/>
      <c r="J494" s="1478"/>
      <c r="K494" s="1478"/>
      <c r="L494" s="1478"/>
      <c r="M494" s="1478"/>
      <c r="N494" s="1478"/>
      <c r="O494" s="1478"/>
      <c r="P494" s="1478"/>
      <c r="Q494" s="1478"/>
      <c r="R494" s="1478"/>
      <c r="S494" s="1479"/>
    </row>
    <row r="495" spans="1:19" s="943" customFormat="1" x14ac:dyDescent="0.25">
      <c r="A495" s="1480"/>
      <c r="B495" s="1481"/>
      <c r="C495" s="1481"/>
      <c r="D495" s="1481"/>
      <c r="E495" s="1481"/>
      <c r="F495" s="1481"/>
      <c r="G495" s="1481"/>
      <c r="H495" s="1481"/>
      <c r="I495" s="1481"/>
      <c r="J495" s="1481"/>
      <c r="K495" s="1481"/>
      <c r="L495" s="1481"/>
      <c r="M495" s="1481"/>
      <c r="N495" s="1481"/>
      <c r="O495" s="1481"/>
      <c r="P495" s="1481"/>
      <c r="Q495" s="1481"/>
      <c r="R495" s="1481"/>
      <c r="S495" s="1482"/>
    </row>
    <row r="496" spans="1:19" s="943" customFormat="1" x14ac:dyDescent="0.25">
      <c r="A496" s="1437" t="s">
        <v>60</v>
      </c>
      <c r="B496" s="1438"/>
      <c r="C496" s="1438"/>
      <c r="D496" s="1438"/>
      <c r="E496" s="665"/>
      <c r="F496" s="665"/>
      <c r="G496" s="665"/>
      <c r="H496" s="665"/>
      <c r="I496" s="665"/>
      <c r="J496" s="665"/>
      <c r="K496" s="666"/>
      <c r="L496" s="665"/>
      <c r="M496" s="665"/>
      <c r="N496" s="665"/>
      <c r="O496" s="665"/>
      <c r="P496" s="665"/>
      <c r="Q496" s="665"/>
      <c r="R496" s="665"/>
      <c r="S496" s="669"/>
    </row>
    <row r="497" spans="1:19" s="943" customFormat="1" x14ac:dyDescent="0.25">
      <c r="A497" s="1477" t="s">
        <v>1306</v>
      </c>
      <c r="B497" s="1478"/>
      <c r="C497" s="1478"/>
      <c r="D497" s="1478"/>
      <c r="E497" s="1478"/>
      <c r="F497" s="1478"/>
      <c r="G497" s="1478"/>
      <c r="H497" s="1478"/>
      <c r="I497" s="1478"/>
      <c r="J497" s="1478"/>
      <c r="K497" s="1478"/>
      <c r="L497" s="1478"/>
      <c r="M497" s="1478"/>
      <c r="N497" s="1478"/>
      <c r="O497" s="1478"/>
      <c r="P497" s="1478"/>
      <c r="Q497" s="1478"/>
      <c r="R497" s="1478"/>
      <c r="S497" s="1479"/>
    </row>
    <row r="498" spans="1:19" s="943" customFormat="1" x14ac:dyDescent="0.25">
      <c r="A498" s="1477"/>
      <c r="B498" s="1478"/>
      <c r="C498" s="1478"/>
      <c r="D498" s="1478"/>
      <c r="E498" s="1478"/>
      <c r="F498" s="1478"/>
      <c r="G498" s="1478"/>
      <c r="H498" s="1478"/>
      <c r="I498" s="1478"/>
      <c r="J498" s="1478"/>
      <c r="K498" s="1478"/>
      <c r="L498" s="1478"/>
      <c r="M498" s="1478"/>
      <c r="N498" s="1478"/>
      <c r="O498" s="1478"/>
      <c r="P498" s="1478"/>
      <c r="Q498" s="1478"/>
      <c r="R498" s="1478"/>
      <c r="S498" s="1479"/>
    </row>
    <row r="499" spans="1:19" s="943" customFormat="1" x14ac:dyDescent="0.25">
      <c r="A499" s="1477"/>
      <c r="B499" s="1478"/>
      <c r="C499" s="1478"/>
      <c r="D499" s="1478"/>
      <c r="E499" s="1478"/>
      <c r="F499" s="1478"/>
      <c r="G499" s="1478"/>
      <c r="H499" s="1478"/>
      <c r="I499" s="1478"/>
      <c r="J499" s="1478"/>
      <c r="K499" s="1478"/>
      <c r="L499" s="1478"/>
      <c r="M499" s="1478"/>
      <c r="N499" s="1478"/>
      <c r="O499" s="1478"/>
      <c r="P499" s="1478"/>
      <c r="Q499" s="1478"/>
      <c r="R499" s="1478"/>
      <c r="S499" s="1479"/>
    </row>
    <row r="500" spans="1:19" s="943" customFormat="1" x14ac:dyDescent="0.25">
      <c r="A500" s="875"/>
      <c r="B500" s="832"/>
      <c r="C500" s="654"/>
      <c r="D500" s="654"/>
      <c r="E500" s="654"/>
      <c r="F500" s="654"/>
      <c r="G500" s="654"/>
      <c r="H500" s="654"/>
      <c r="I500" s="654"/>
      <c r="J500" s="660"/>
      <c r="K500" s="1011"/>
      <c r="L500" s="884"/>
      <c r="M500" s="654"/>
      <c r="N500" s="895"/>
      <c r="O500" s="654"/>
      <c r="P500" s="654"/>
      <c r="Q500" s="654"/>
      <c r="R500" s="654"/>
      <c r="S500" s="663"/>
    </row>
    <row r="501" spans="1:19" s="943" customFormat="1" x14ac:dyDescent="0.25">
      <c r="A501" s="875"/>
      <c r="B501" s="832"/>
      <c r="C501" s="654"/>
      <c r="D501" s="654"/>
      <c r="E501" s="654"/>
      <c r="F501" s="654"/>
      <c r="G501" s="654"/>
      <c r="H501" s="961" t="s">
        <v>1294</v>
      </c>
      <c r="I501" s="654"/>
      <c r="J501" s="654"/>
      <c r="K501" s="660"/>
      <c r="L501" s="654"/>
      <c r="N501" s="916"/>
      <c r="O501" s="654"/>
      <c r="P501" s="654"/>
      <c r="Q501" s="654"/>
      <c r="R501" s="654"/>
      <c r="S501" s="663"/>
    </row>
    <row r="502" spans="1:19" s="943" customFormat="1" x14ac:dyDescent="0.25">
      <c r="A502" s="875"/>
      <c r="B502" s="832"/>
      <c r="C502" s="654"/>
      <c r="D502" s="654"/>
      <c r="E502" s="654"/>
      <c r="F502" s="920"/>
      <c r="G502" s="899"/>
      <c r="H502" s="865"/>
      <c r="I502" s="898"/>
      <c r="J502" s="1003" t="s">
        <v>1153</v>
      </c>
      <c r="K502" s="988"/>
      <c r="L502" s="832"/>
      <c r="M502" s="917" t="s">
        <v>1220</v>
      </c>
      <c r="N502" s="883"/>
      <c r="O502" s="864"/>
      <c r="P502" s="884" t="s">
        <v>62</v>
      </c>
      <c r="Q502" s="654"/>
      <c r="R502" s="654"/>
      <c r="S502" s="663"/>
    </row>
    <row r="503" spans="1:19" s="943" customFormat="1" x14ac:dyDescent="0.25">
      <c r="A503" s="875"/>
      <c r="B503" s="832"/>
      <c r="C503" s="654"/>
      <c r="D503" s="654"/>
      <c r="E503" s="654"/>
      <c r="F503" s="654"/>
      <c r="G503" s="654"/>
      <c r="H503" s="961"/>
      <c r="I503" s="654"/>
      <c r="J503" s="654"/>
      <c r="K503" s="660"/>
      <c r="L503" s="654"/>
      <c r="M503" s="1032"/>
      <c r="N503" s="916"/>
      <c r="O503" s="654"/>
      <c r="P503" s="654"/>
      <c r="Q503" s="654"/>
      <c r="R503" s="654"/>
      <c r="S503" s="663"/>
    </row>
    <row r="504" spans="1:19" s="943" customFormat="1" x14ac:dyDescent="0.25">
      <c r="A504" s="875"/>
      <c r="B504" s="832"/>
      <c r="C504" s="654"/>
      <c r="D504" s="654"/>
      <c r="E504" s="654"/>
      <c r="F504" s="920"/>
      <c r="G504" s="654"/>
      <c r="H504" s="830"/>
      <c r="I504" s="980"/>
      <c r="J504" s="988"/>
      <c r="K504" s="832"/>
      <c r="L504" s="981"/>
      <c r="M504" s="832"/>
      <c r="N504" s="654"/>
      <c r="O504" s="884"/>
      <c r="P504" s="654"/>
      <c r="Q504" s="654"/>
      <c r="R504" s="654"/>
      <c r="S504" s="663"/>
    </row>
    <row r="505" spans="1:19" s="943" customFormat="1" x14ac:dyDescent="0.25">
      <c r="A505" s="664"/>
      <c r="B505" s="654"/>
      <c r="C505" s="654"/>
      <c r="D505" s="654"/>
      <c r="E505" s="654"/>
      <c r="F505" s="654"/>
      <c r="G505" s="961"/>
      <c r="H505" s="654"/>
      <c r="I505" s="654"/>
      <c r="J505" s="660"/>
      <c r="K505" s="654"/>
      <c r="M505" s="916"/>
      <c r="N505" s="654"/>
      <c r="O505" s="654"/>
      <c r="P505" s="654"/>
      <c r="Q505" s="654"/>
      <c r="R505" s="654"/>
      <c r="S505" s="663"/>
    </row>
    <row r="506" spans="1:19" s="943" customFormat="1" x14ac:dyDescent="0.25">
      <c r="A506" s="875"/>
      <c r="B506" s="832"/>
      <c r="C506" s="654"/>
      <c r="D506" s="654"/>
      <c r="E506" s="654"/>
      <c r="F506" s="920"/>
      <c r="G506" s="654"/>
      <c r="H506" s="830"/>
      <c r="I506" s="980"/>
      <c r="J506" s="988"/>
      <c r="K506" s="832"/>
      <c r="L506" s="981"/>
      <c r="M506" s="832"/>
      <c r="N506" s="654"/>
      <c r="O506" s="884"/>
      <c r="P506" s="654"/>
      <c r="Q506" s="654"/>
      <c r="R506" s="654"/>
      <c r="S506" s="663"/>
    </row>
    <row r="507" spans="1:19" s="943" customFormat="1" x14ac:dyDescent="0.25">
      <c r="A507" s="664"/>
      <c r="B507" s="654"/>
      <c r="C507" s="654"/>
      <c r="D507" s="654"/>
      <c r="E507" s="654"/>
      <c r="F507" s="654"/>
      <c r="G507" s="915"/>
      <c r="H507" s="654"/>
      <c r="I507" s="654"/>
      <c r="J507" s="660"/>
      <c r="K507" s="654"/>
      <c r="L507" s="916"/>
      <c r="M507" s="654"/>
      <c r="N507" s="654"/>
      <c r="O507" s="654"/>
      <c r="P507" s="654"/>
      <c r="Q507" s="654"/>
      <c r="R507" s="654"/>
      <c r="S507" s="663"/>
    </row>
    <row r="508" spans="1:19" s="943" customFormat="1" x14ac:dyDescent="0.25">
      <c r="A508" s="875"/>
      <c r="B508" s="654"/>
      <c r="C508" s="654"/>
      <c r="D508" s="654"/>
      <c r="E508" s="654"/>
      <c r="F508" s="901"/>
      <c r="G508" s="828"/>
      <c r="H508" s="1015"/>
      <c r="I508" s="1015"/>
      <c r="J508" s="897"/>
      <c r="K508" s="897"/>
      <c r="L508" s="897"/>
      <c r="M508" s="828"/>
      <c r="N508" s="900"/>
      <c r="O508" s="574"/>
      <c r="P508" s="574"/>
      <c r="Q508" s="574"/>
      <c r="R508" s="574"/>
      <c r="S508" s="577"/>
    </row>
    <row r="509" spans="1:19" s="943" customFormat="1" x14ac:dyDescent="0.25">
      <c r="A509" s="1437" t="s">
        <v>352</v>
      </c>
      <c r="B509" s="1438"/>
      <c r="C509" s="1438"/>
      <c r="D509" s="1438"/>
      <c r="E509" s="665"/>
      <c r="F509" s="660"/>
      <c r="G509" s="660"/>
      <c r="H509" s="660"/>
      <c r="I509" s="660"/>
      <c r="J509" s="660"/>
      <c r="K509" s="896"/>
      <c r="L509" s="660"/>
      <c r="M509" s="660"/>
      <c r="N509" s="665"/>
      <c r="O509" s="665"/>
      <c r="P509" s="665"/>
      <c r="Q509" s="665"/>
      <c r="R509" s="665"/>
      <c r="S509" s="669"/>
    </row>
    <row r="510" spans="1:19" s="943" customFormat="1" x14ac:dyDescent="0.25">
      <c r="A510" s="875"/>
      <c r="B510" s="832"/>
      <c r="C510" s="832"/>
      <c r="D510" s="832"/>
      <c r="E510" s="832"/>
      <c r="F510" s="832"/>
      <c r="G510" s="832"/>
      <c r="H510" s="832"/>
      <c r="I510" s="832"/>
      <c r="J510" s="832"/>
      <c r="K510" s="832"/>
      <c r="L510" s="1011"/>
      <c r="M510" s="962"/>
      <c r="N510" s="892"/>
      <c r="O510" s="895"/>
      <c r="P510" s="892"/>
      <c r="Q510" s="892"/>
      <c r="R510" s="895"/>
      <c r="S510" s="663"/>
    </row>
    <row r="511" spans="1:19" s="943" customFormat="1" x14ac:dyDescent="0.25">
      <c r="A511" s="875"/>
      <c r="B511" s="832"/>
      <c r="C511" s="832"/>
      <c r="D511" s="832"/>
      <c r="E511" s="832"/>
      <c r="F511" s="832"/>
      <c r="G511" s="832"/>
      <c r="H511" s="832"/>
      <c r="I511" s="832"/>
      <c r="J511" s="832"/>
      <c r="K511" s="832"/>
      <c r="L511" s="1011"/>
      <c r="M511" s="962"/>
      <c r="N511" s="892"/>
      <c r="O511" s="895"/>
      <c r="P511" s="963"/>
      <c r="Q511" s="660"/>
      <c r="R511" s="895"/>
      <c r="S511" s="663"/>
    </row>
    <row r="512" spans="1:19" s="943" customFormat="1" x14ac:dyDescent="0.25">
      <c r="A512" s="875"/>
      <c r="B512" s="832"/>
      <c r="C512" s="832"/>
      <c r="D512" s="832"/>
      <c r="E512" s="832"/>
      <c r="F512" s="832"/>
      <c r="G512" s="832"/>
      <c r="H512" s="832"/>
      <c r="I512" s="832"/>
      <c r="J512" s="832"/>
      <c r="K512" s="936"/>
      <c r="L512" s="1022"/>
      <c r="M512" s="931"/>
      <c r="N512" s="660"/>
      <c r="O512" s="957"/>
      <c r="P512" s="956"/>
      <c r="Q512" s="660"/>
      <c r="R512" s="660"/>
      <c r="S512" s="663"/>
    </row>
    <row r="513" spans="1:19" s="943" customFormat="1" x14ac:dyDescent="0.25">
      <c r="A513" s="1446" t="s">
        <v>1307</v>
      </c>
      <c r="B513" s="1447"/>
      <c r="C513" s="1447"/>
      <c r="D513" s="1447"/>
      <c r="E513" s="1447"/>
      <c r="F513" s="1447"/>
      <c r="G513" s="1447"/>
      <c r="H513" s="1447"/>
      <c r="I513" s="1447"/>
      <c r="J513" s="832"/>
      <c r="K513" s="1022"/>
      <c r="L513" s="964"/>
      <c r="N513" s="946">
        <v>880</v>
      </c>
      <c r="O513" s="1028" t="s">
        <v>1256</v>
      </c>
      <c r="P513" s="956"/>
      <c r="Q513" s="660"/>
      <c r="R513" s="660"/>
      <c r="S513" s="663"/>
    </row>
    <row r="514" spans="1:19" s="943" customFormat="1" x14ac:dyDescent="0.25">
      <c r="A514" s="1541"/>
      <c r="B514" s="1542"/>
      <c r="C514" s="1542"/>
      <c r="D514" s="1542"/>
      <c r="E514" s="1542"/>
      <c r="F514" s="1542"/>
      <c r="G514" s="1542"/>
      <c r="H514" s="1542"/>
      <c r="I514" s="1031"/>
      <c r="J514" s="832"/>
      <c r="K514" s="1022"/>
      <c r="L514" s="1022"/>
      <c r="M514" s="928"/>
      <c r="N514" s="946"/>
      <c r="O514" s="1028"/>
      <c r="P514" s="956"/>
      <c r="Q514" s="660"/>
      <c r="R514" s="660"/>
      <c r="S514" s="663"/>
    </row>
    <row r="515" spans="1:19" s="943" customFormat="1" x14ac:dyDescent="0.25">
      <c r="A515" s="1446"/>
      <c r="B515" s="1447"/>
      <c r="C515" s="1447"/>
      <c r="D515" s="1447"/>
      <c r="E515" s="1447"/>
      <c r="F515" s="1447"/>
      <c r="G515" s="1447"/>
      <c r="H515" s="1447"/>
      <c r="I515" s="832"/>
      <c r="J515" s="832"/>
      <c r="K515" s="965"/>
      <c r="L515" s="1022"/>
      <c r="M515" s="928"/>
      <c r="N515" s="660"/>
      <c r="O515" s="957"/>
      <c r="P515" s="956"/>
      <c r="Q515" s="660"/>
      <c r="R515" s="660"/>
      <c r="S515" s="663"/>
    </row>
    <row r="516" spans="1:19" s="943" customFormat="1" x14ac:dyDescent="0.25">
      <c r="A516" s="1543"/>
      <c r="B516" s="1544"/>
      <c r="C516" s="1544"/>
      <c r="D516" s="1544"/>
      <c r="E516" s="1544"/>
      <c r="F516" s="1544"/>
      <c r="G516" s="1544"/>
      <c r="H516" s="1544"/>
      <c r="I516" s="1544"/>
      <c r="J516" s="832"/>
      <c r="K516" s="1014"/>
      <c r="L516" s="1022"/>
      <c r="M516" s="923" t="s">
        <v>363</v>
      </c>
      <c r="N516" s="895"/>
      <c r="O516" s="957"/>
      <c r="P516" s="956"/>
      <c r="Q516" s="660"/>
      <c r="R516" s="660"/>
      <c r="S516" s="663"/>
    </row>
    <row r="517" spans="1:19" s="943" customFormat="1" x14ac:dyDescent="0.25">
      <c r="A517" s="1033"/>
      <c r="B517" s="955"/>
      <c r="C517" s="955" t="s">
        <v>1308</v>
      </c>
      <c r="D517" s="955"/>
      <c r="E517" s="955"/>
      <c r="F517" s="955"/>
      <c r="G517" s="955"/>
      <c r="H517" s="955"/>
      <c r="I517" s="955"/>
      <c r="J517" s="832"/>
      <c r="K517" s="1011"/>
      <c r="L517" s="892"/>
      <c r="M517" s="892"/>
      <c r="N517" s="895"/>
      <c r="O517" s="892"/>
      <c r="P517" s="892"/>
      <c r="Q517" s="895"/>
      <c r="R517" s="654"/>
      <c r="S517" s="663"/>
    </row>
    <row r="518" spans="1:19" s="943" customFormat="1" x14ac:dyDescent="0.25">
      <c r="A518" s="875"/>
      <c r="B518" s="832"/>
      <c r="C518" s="955" t="s">
        <v>1309</v>
      </c>
      <c r="D518" s="832"/>
      <c r="E518" s="832"/>
      <c r="F518" s="832"/>
      <c r="G518" s="832"/>
      <c r="H518" s="832"/>
      <c r="I518" s="832"/>
      <c r="J518" s="832"/>
      <c r="K518" s="917"/>
      <c r="L518" s="918"/>
      <c r="M518" s="917"/>
      <c r="N518" s="832"/>
      <c r="O518" s="832"/>
      <c r="P518" s="918"/>
      <c r="Q518" s="832"/>
      <c r="R518" s="654"/>
      <c r="S518" s="663"/>
    </row>
    <row r="519" spans="1:19" s="943" customFormat="1" x14ac:dyDescent="0.25">
      <c r="A519" s="578"/>
      <c r="B519" s="574"/>
      <c r="C519" s="959"/>
      <c r="D519" s="574"/>
      <c r="E519" s="574"/>
      <c r="F519" s="574"/>
      <c r="G519" s="574"/>
      <c r="H519" s="574"/>
      <c r="I519" s="574"/>
      <c r="J519" s="574"/>
      <c r="K519" s="574"/>
      <c r="L519" s="574"/>
      <c r="M519" s="574"/>
      <c r="N519" s="574"/>
      <c r="O519" s="574"/>
      <c r="P519" s="574"/>
      <c r="Q519" s="574"/>
      <c r="R519" s="574"/>
      <c r="S519" s="577"/>
    </row>
    <row r="520" spans="1:19" s="943" customFormat="1" ht="14.25" customHeight="1" x14ac:dyDescent="0.25">
      <c r="A520" s="1452" t="s">
        <v>51</v>
      </c>
      <c r="B520" s="1453"/>
      <c r="C520" s="1453"/>
      <c r="D520" s="1454"/>
      <c r="E520" s="1455" t="s">
        <v>1310</v>
      </c>
      <c r="F520" s="1456"/>
      <c r="G520" s="1456"/>
      <c r="H520" s="1456"/>
      <c r="I520" s="1456"/>
      <c r="J520" s="1456"/>
      <c r="K520" s="1456"/>
      <c r="L520" s="1456"/>
      <c r="M520" s="1456"/>
      <c r="N520" s="1456"/>
      <c r="O520" s="1456"/>
      <c r="P520" s="1456"/>
      <c r="Q520" s="1456"/>
      <c r="R520" s="1456"/>
      <c r="S520" s="1457"/>
    </row>
    <row r="521" spans="1:19" s="943" customFormat="1" ht="14.25" customHeight="1" x14ac:dyDescent="0.25">
      <c r="A521" s="1461" t="s">
        <v>1287</v>
      </c>
      <c r="B521" s="1462"/>
      <c r="C521" s="1462"/>
      <c r="D521" s="1463"/>
      <c r="E521" s="1458"/>
      <c r="F521" s="1459"/>
      <c r="G521" s="1459"/>
      <c r="H521" s="1459"/>
      <c r="I521" s="1459"/>
      <c r="J521" s="1459"/>
      <c r="K521" s="1459"/>
      <c r="L521" s="1459"/>
      <c r="M521" s="1459"/>
      <c r="N521" s="1459"/>
      <c r="O521" s="1459"/>
      <c r="P521" s="1459"/>
      <c r="Q521" s="1459"/>
      <c r="R521" s="1459"/>
      <c r="S521" s="1460"/>
    </row>
    <row r="522" spans="1:19" s="943" customFormat="1" ht="13.8" x14ac:dyDescent="0.25">
      <c r="A522" s="1464" t="s">
        <v>52</v>
      </c>
      <c r="B522" s="1465"/>
      <c r="C522" s="1465"/>
      <c r="D522" s="1466"/>
      <c r="E522" s="1467" t="s">
        <v>1273</v>
      </c>
      <c r="F522" s="1468"/>
      <c r="G522" s="1468"/>
      <c r="H522" s="1468"/>
      <c r="I522" s="1468"/>
      <c r="J522" s="1468"/>
      <c r="K522" s="1468"/>
      <c r="L522" s="1468"/>
      <c r="M522" s="1468"/>
      <c r="N522" s="1468"/>
      <c r="O522" s="1468"/>
      <c r="P522" s="1468"/>
      <c r="Q522" s="1468"/>
      <c r="R522" s="1468"/>
      <c r="S522" s="1469"/>
    </row>
    <row r="523" spans="1:19" s="943" customFormat="1" x14ac:dyDescent="0.25">
      <c r="A523" s="1437" t="s">
        <v>53</v>
      </c>
      <c r="B523" s="1438"/>
      <c r="C523" s="1438"/>
      <c r="D523" s="1438"/>
      <c r="E523" s="1017"/>
      <c r="F523" s="665"/>
      <c r="G523" s="665"/>
      <c r="H523" s="665"/>
      <c r="I523" s="665"/>
      <c r="J523" s="665"/>
      <c r="K523" s="665"/>
      <c r="L523" s="665"/>
      <c r="M523" s="665"/>
      <c r="N523" s="665"/>
      <c r="O523" s="665"/>
      <c r="P523" s="665"/>
      <c r="Q523" s="665"/>
      <c r="R523" s="665"/>
      <c r="S523" s="669"/>
    </row>
    <row r="524" spans="1:19" s="943" customFormat="1" x14ac:dyDescent="0.25">
      <c r="A524" s="1470" t="s">
        <v>1311</v>
      </c>
      <c r="B524" s="1471"/>
      <c r="C524" s="1471"/>
      <c r="D524" s="1471"/>
      <c r="E524" s="1471"/>
      <c r="F524" s="1471"/>
      <c r="G524" s="1471"/>
      <c r="H524" s="1471"/>
      <c r="I524" s="1471"/>
      <c r="J524" s="1471"/>
      <c r="K524" s="1471"/>
      <c r="L524" s="1471"/>
      <c r="M524" s="1471"/>
      <c r="N524" s="1471"/>
      <c r="O524" s="1471"/>
      <c r="P524" s="1471"/>
      <c r="Q524" s="1471"/>
      <c r="R524" s="1471"/>
      <c r="S524" s="1472"/>
    </row>
    <row r="525" spans="1:19" s="943" customFormat="1" x14ac:dyDescent="0.25">
      <c r="A525" s="1473"/>
      <c r="B525" s="1471"/>
      <c r="C525" s="1471"/>
      <c r="D525" s="1471"/>
      <c r="E525" s="1471"/>
      <c r="F525" s="1471"/>
      <c r="G525" s="1471"/>
      <c r="H525" s="1471"/>
      <c r="I525" s="1471"/>
      <c r="J525" s="1471"/>
      <c r="K525" s="1471"/>
      <c r="L525" s="1471"/>
      <c r="M525" s="1471"/>
      <c r="N525" s="1471"/>
      <c r="O525" s="1471"/>
      <c r="P525" s="1471"/>
      <c r="Q525" s="1471"/>
      <c r="R525" s="1471"/>
      <c r="S525" s="1472"/>
    </row>
    <row r="526" spans="1:19" s="943" customFormat="1" x14ac:dyDescent="0.25">
      <c r="A526" s="1473"/>
      <c r="B526" s="1471"/>
      <c r="C526" s="1471"/>
      <c r="D526" s="1471"/>
      <c r="E526" s="1471"/>
      <c r="F526" s="1471"/>
      <c r="G526" s="1471"/>
      <c r="H526" s="1471"/>
      <c r="I526" s="1471"/>
      <c r="J526" s="1471"/>
      <c r="K526" s="1471"/>
      <c r="L526" s="1471"/>
      <c r="M526" s="1471"/>
      <c r="N526" s="1471"/>
      <c r="O526" s="1471"/>
      <c r="P526" s="1471"/>
      <c r="Q526" s="1471"/>
      <c r="R526" s="1471"/>
      <c r="S526" s="1472"/>
    </row>
    <row r="527" spans="1:19" s="943" customFormat="1" x14ac:dyDescent="0.25">
      <c r="A527" s="1473"/>
      <c r="B527" s="1471"/>
      <c r="C527" s="1471"/>
      <c r="D527" s="1471"/>
      <c r="E527" s="1471"/>
      <c r="F527" s="1471"/>
      <c r="G527" s="1471"/>
      <c r="H527" s="1471"/>
      <c r="I527" s="1471"/>
      <c r="J527" s="1471"/>
      <c r="K527" s="1471"/>
      <c r="L527" s="1471"/>
      <c r="M527" s="1471"/>
      <c r="N527" s="1471"/>
      <c r="O527" s="1471"/>
      <c r="P527" s="1471"/>
      <c r="Q527" s="1471"/>
      <c r="R527" s="1471"/>
      <c r="S527" s="1472"/>
    </row>
    <row r="528" spans="1:19" s="943" customFormat="1" x14ac:dyDescent="0.25">
      <c r="A528" s="1473"/>
      <c r="B528" s="1471"/>
      <c r="C528" s="1471"/>
      <c r="D528" s="1471"/>
      <c r="E528" s="1471"/>
      <c r="F528" s="1471"/>
      <c r="G528" s="1471"/>
      <c r="H528" s="1471"/>
      <c r="I528" s="1471"/>
      <c r="J528" s="1471"/>
      <c r="K528" s="1471"/>
      <c r="L528" s="1471"/>
      <c r="M528" s="1471"/>
      <c r="N528" s="1471"/>
      <c r="O528" s="1471"/>
      <c r="P528" s="1471"/>
      <c r="Q528" s="1471"/>
      <c r="R528" s="1471"/>
      <c r="S528" s="1472"/>
    </row>
    <row r="529" spans="1:19" s="943" customFormat="1" x14ac:dyDescent="0.25">
      <c r="A529" s="1473"/>
      <c r="B529" s="1471"/>
      <c r="C529" s="1471"/>
      <c r="D529" s="1471"/>
      <c r="E529" s="1471"/>
      <c r="F529" s="1471"/>
      <c r="G529" s="1471"/>
      <c r="H529" s="1471"/>
      <c r="I529" s="1471"/>
      <c r="J529" s="1471"/>
      <c r="K529" s="1471"/>
      <c r="L529" s="1471"/>
      <c r="M529" s="1471"/>
      <c r="N529" s="1471"/>
      <c r="O529" s="1471"/>
      <c r="P529" s="1471"/>
      <c r="Q529" s="1471"/>
      <c r="R529" s="1471"/>
      <c r="S529" s="1472"/>
    </row>
    <row r="530" spans="1:19" s="943" customFormat="1" x14ac:dyDescent="0.25">
      <c r="A530" s="1473"/>
      <c r="B530" s="1471"/>
      <c r="C530" s="1471"/>
      <c r="D530" s="1471"/>
      <c r="E530" s="1471"/>
      <c r="F530" s="1471"/>
      <c r="G530" s="1471"/>
      <c r="H530" s="1471"/>
      <c r="I530" s="1471"/>
      <c r="J530" s="1471"/>
      <c r="K530" s="1471"/>
      <c r="L530" s="1471"/>
      <c r="M530" s="1471"/>
      <c r="N530" s="1471"/>
      <c r="O530" s="1471"/>
      <c r="P530" s="1471"/>
      <c r="Q530" s="1471"/>
      <c r="R530" s="1471"/>
      <c r="S530" s="1472"/>
    </row>
    <row r="531" spans="1:19" s="943" customFormat="1" x14ac:dyDescent="0.25">
      <c r="A531" s="1473"/>
      <c r="B531" s="1471"/>
      <c r="C531" s="1471"/>
      <c r="D531" s="1471"/>
      <c r="E531" s="1471"/>
      <c r="F531" s="1471"/>
      <c r="G531" s="1471"/>
      <c r="H531" s="1471"/>
      <c r="I531" s="1471"/>
      <c r="J531" s="1471"/>
      <c r="K531" s="1471"/>
      <c r="L531" s="1471"/>
      <c r="M531" s="1471"/>
      <c r="N531" s="1471"/>
      <c r="O531" s="1471"/>
      <c r="P531" s="1471"/>
      <c r="Q531" s="1471"/>
      <c r="R531" s="1471"/>
      <c r="S531" s="1472"/>
    </row>
    <row r="532" spans="1:19" s="943" customFormat="1" x14ac:dyDescent="0.25">
      <c r="A532" s="1470"/>
      <c r="B532" s="1471"/>
      <c r="C532" s="1471"/>
      <c r="D532" s="1471"/>
      <c r="E532" s="1471"/>
      <c r="F532" s="1471"/>
      <c r="G532" s="1471"/>
      <c r="H532" s="1471"/>
      <c r="I532" s="1471"/>
      <c r="J532" s="1471"/>
      <c r="K532" s="1471"/>
      <c r="L532" s="1471"/>
      <c r="M532" s="1471"/>
      <c r="N532" s="1471"/>
      <c r="O532" s="1471"/>
      <c r="P532" s="1471"/>
      <c r="Q532" s="1471"/>
      <c r="R532" s="1471"/>
      <c r="S532" s="1472"/>
    </row>
    <row r="533" spans="1:19" s="943" customFormat="1" x14ac:dyDescent="0.25">
      <c r="A533" s="1473"/>
      <c r="B533" s="1471"/>
      <c r="C533" s="1471"/>
      <c r="D533" s="1471"/>
      <c r="E533" s="1471"/>
      <c r="F533" s="1471"/>
      <c r="G533" s="1471"/>
      <c r="H533" s="1471"/>
      <c r="I533" s="1471"/>
      <c r="J533" s="1471"/>
      <c r="K533" s="1471"/>
      <c r="L533" s="1471"/>
      <c r="M533" s="1471"/>
      <c r="N533" s="1471"/>
      <c r="O533" s="1471"/>
      <c r="P533" s="1471"/>
      <c r="Q533" s="1471"/>
      <c r="R533" s="1471"/>
      <c r="S533" s="1472"/>
    </row>
    <row r="534" spans="1:19" s="943" customFormat="1" x14ac:dyDescent="0.25">
      <c r="A534" s="1473"/>
      <c r="B534" s="1471"/>
      <c r="C534" s="1471"/>
      <c r="D534" s="1471"/>
      <c r="E534" s="1471"/>
      <c r="F534" s="1471"/>
      <c r="G534" s="1471"/>
      <c r="H534" s="1471"/>
      <c r="I534" s="1471"/>
      <c r="J534" s="1471"/>
      <c r="K534" s="1471"/>
      <c r="L534" s="1471"/>
      <c r="M534" s="1471"/>
      <c r="N534" s="1471"/>
      <c r="O534" s="1471"/>
      <c r="P534" s="1471"/>
      <c r="Q534" s="1471"/>
      <c r="R534" s="1471"/>
      <c r="S534" s="1472"/>
    </row>
    <row r="535" spans="1:19" s="943" customFormat="1" x14ac:dyDescent="0.25">
      <c r="A535" s="1474"/>
      <c r="B535" s="1475"/>
      <c r="C535" s="1475"/>
      <c r="D535" s="1475"/>
      <c r="E535" s="1475"/>
      <c r="F535" s="1475"/>
      <c r="G535" s="1475"/>
      <c r="H535" s="1475"/>
      <c r="I535" s="1475"/>
      <c r="J535" s="1475"/>
      <c r="K535" s="1475"/>
      <c r="L535" s="1475"/>
      <c r="M535" s="1475"/>
      <c r="N535" s="1475"/>
      <c r="O535" s="1475"/>
      <c r="P535" s="1475"/>
      <c r="Q535" s="1475"/>
      <c r="R535" s="1475"/>
      <c r="S535" s="1476"/>
    </row>
    <row r="536" spans="1:19" s="943" customFormat="1" x14ac:dyDescent="0.25">
      <c r="A536" s="1437" t="s">
        <v>351</v>
      </c>
      <c r="B536" s="1438"/>
      <c r="C536" s="1438"/>
      <c r="D536" s="1438"/>
      <c r="E536" s="668"/>
      <c r="F536" s="665"/>
      <c r="G536" s="665"/>
      <c r="H536" s="665"/>
      <c r="I536" s="665"/>
      <c r="J536" s="665"/>
      <c r="K536" s="665"/>
      <c r="L536" s="665"/>
      <c r="M536" s="665"/>
      <c r="N536" s="665"/>
      <c r="O536" s="665"/>
      <c r="P536" s="665"/>
      <c r="Q536" s="665"/>
      <c r="R536" s="665"/>
      <c r="S536" s="669"/>
    </row>
    <row r="537" spans="1:19" s="943" customFormat="1" x14ac:dyDescent="0.25">
      <c r="A537" s="1477"/>
      <c r="B537" s="1478"/>
      <c r="C537" s="1478"/>
      <c r="D537" s="1478"/>
      <c r="E537" s="1478"/>
      <c r="F537" s="1478"/>
      <c r="G537" s="1478"/>
      <c r="H537" s="1478"/>
      <c r="I537" s="1478"/>
      <c r="J537" s="1478"/>
      <c r="K537" s="1478"/>
      <c r="L537" s="1478"/>
      <c r="M537" s="1478"/>
      <c r="N537" s="1478"/>
      <c r="O537" s="1478"/>
      <c r="P537" s="1478"/>
      <c r="Q537" s="1478"/>
      <c r="R537" s="1478"/>
      <c r="S537" s="1479"/>
    </row>
    <row r="538" spans="1:19" s="943" customFormat="1" x14ac:dyDescent="0.25">
      <c r="A538" s="1477"/>
      <c r="B538" s="1478"/>
      <c r="C538" s="1478"/>
      <c r="D538" s="1478"/>
      <c r="E538" s="1478"/>
      <c r="F538" s="1478"/>
      <c r="G538" s="1478"/>
      <c r="H538" s="1478"/>
      <c r="I538" s="1478"/>
      <c r="J538" s="1478"/>
      <c r="K538" s="1478"/>
      <c r="L538" s="1478"/>
      <c r="M538" s="1478"/>
      <c r="N538" s="1478"/>
      <c r="O538" s="1478"/>
      <c r="P538" s="1478"/>
      <c r="Q538" s="1478"/>
      <c r="R538" s="1478"/>
      <c r="S538" s="1479"/>
    </row>
    <row r="539" spans="1:19" s="943" customFormat="1" x14ac:dyDescent="0.25">
      <c r="A539" s="1480"/>
      <c r="B539" s="1481"/>
      <c r="C539" s="1481"/>
      <c r="D539" s="1481"/>
      <c r="E539" s="1481"/>
      <c r="F539" s="1481"/>
      <c r="G539" s="1481"/>
      <c r="H539" s="1481"/>
      <c r="I539" s="1481"/>
      <c r="J539" s="1481"/>
      <c r="K539" s="1481"/>
      <c r="L539" s="1481"/>
      <c r="M539" s="1481"/>
      <c r="N539" s="1481"/>
      <c r="O539" s="1481"/>
      <c r="P539" s="1481"/>
      <c r="Q539" s="1481"/>
      <c r="R539" s="1481"/>
      <c r="S539" s="1482"/>
    </row>
    <row r="540" spans="1:19" s="943" customFormat="1" x14ac:dyDescent="0.25">
      <c r="A540" s="1437" t="s">
        <v>54</v>
      </c>
      <c r="B540" s="1438"/>
      <c r="C540" s="1438"/>
      <c r="D540" s="1438"/>
      <c r="E540" s="660"/>
      <c r="F540" s="660"/>
      <c r="G540" s="660"/>
      <c r="H540" s="660"/>
      <c r="I540" s="660"/>
      <c r="J540" s="660"/>
      <c r="K540" s="660"/>
      <c r="L540" s="660"/>
      <c r="M540" s="660"/>
      <c r="N540" s="660"/>
      <c r="O540" s="660"/>
      <c r="P540" s="660"/>
      <c r="Q540" s="660"/>
      <c r="R540" s="660"/>
      <c r="S540" s="661"/>
    </row>
    <row r="541" spans="1:19" s="943" customFormat="1" x14ac:dyDescent="0.25">
      <c r="A541" s="1477" t="s">
        <v>1312</v>
      </c>
      <c r="B541" s="1478"/>
      <c r="C541" s="1478"/>
      <c r="D541" s="1478"/>
      <c r="E541" s="1478"/>
      <c r="F541" s="1478"/>
      <c r="G541" s="1478"/>
      <c r="H541" s="1478"/>
      <c r="I541" s="1478"/>
      <c r="J541" s="1478"/>
      <c r="K541" s="1478"/>
      <c r="L541" s="1478"/>
      <c r="M541" s="1478"/>
      <c r="N541" s="1478"/>
      <c r="O541" s="1478"/>
      <c r="P541" s="1478"/>
      <c r="Q541" s="1478"/>
      <c r="R541" s="1478"/>
      <c r="S541" s="1479"/>
    </row>
    <row r="542" spans="1:19" s="943" customFormat="1" x14ac:dyDescent="0.25">
      <c r="A542" s="1477"/>
      <c r="B542" s="1478"/>
      <c r="C542" s="1478"/>
      <c r="D542" s="1478"/>
      <c r="E542" s="1478"/>
      <c r="F542" s="1478"/>
      <c r="G542" s="1478"/>
      <c r="H542" s="1478"/>
      <c r="I542" s="1478"/>
      <c r="J542" s="1478"/>
      <c r="K542" s="1478"/>
      <c r="L542" s="1478"/>
      <c r="M542" s="1478"/>
      <c r="N542" s="1478"/>
      <c r="O542" s="1478"/>
      <c r="P542" s="1478"/>
      <c r="Q542" s="1478"/>
      <c r="R542" s="1478"/>
      <c r="S542" s="1479"/>
    </row>
    <row r="543" spans="1:19" s="943" customFormat="1" x14ac:dyDescent="0.25">
      <c r="A543" s="1477"/>
      <c r="B543" s="1478"/>
      <c r="C543" s="1478"/>
      <c r="D543" s="1478"/>
      <c r="E543" s="1478"/>
      <c r="F543" s="1478"/>
      <c r="G543" s="1478"/>
      <c r="H543" s="1478"/>
      <c r="I543" s="1478"/>
      <c r="J543" s="1478"/>
      <c r="K543" s="1478"/>
      <c r="L543" s="1478"/>
      <c r="M543" s="1478"/>
      <c r="N543" s="1478"/>
      <c r="O543" s="1478"/>
      <c r="P543" s="1478"/>
      <c r="Q543" s="1478"/>
      <c r="R543" s="1478"/>
      <c r="S543" s="1479"/>
    </row>
    <row r="544" spans="1:19" s="943" customFormat="1" x14ac:dyDescent="0.25">
      <c r="A544" s="1477"/>
      <c r="B544" s="1478"/>
      <c r="C544" s="1478"/>
      <c r="D544" s="1478"/>
      <c r="E544" s="1478"/>
      <c r="F544" s="1478"/>
      <c r="G544" s="1478"/>
      <c r="H544" s="1478"/>
      <c r="I544" s="1478"/>
      <c r="J544" s="1478"/>
      <c r="K544" s="1478"/>
      <c r="L544" s="1478"/>
      <c r="M544" s="1478"/>
      <c r="N544" s="1478"/>
      <c r="O544" s="1478"/>
      <c r="P544" s="1478"/>
      <c r="Q544" s="1478"/>
      <c r="R544" s="1478"/>
      <c r="S544" s="1479"/>
    </row>
    <row r="545" spans="1:19" s="943" customFormat="1" x14ac:dyDescent="0.25">
      <c r="A545" s="1477"/>
      <c r="B545" s="1478"/>
      <c r="C545" s="1478"/>
      <c r="D545" s="1478"/>
      <c r="E545" s="1478"/>
      <c r="F545" s="1478"/>
      <c r="G545" s="1478"/>
      <c r="H545" s="1478"/>
      <c r="I545" s="1478"/>
      <c r="J545" s="1478"/>
      <c r="K545" s="1478"/>
      <c r="L545" s="1478"/>
      <c r="M545" s="1478"/>
      <c r="N545" s="1478"/>
      <c r="O545" s="1478"/>
      <c r="P545" s="1478"/>
      <c r="Q545" s="1478"/>
      <c r="R545" s="1478"/>
      <c r="S545" s="1479"/>
    </row>
    <row r="546" spans="1:19" s="943" customFormat="1" x14ac:dyDescent="0.25">
      <c r="A546" s="1477"/>
      <c r="B546" s="1478"/>
      <c r="C546" s="1478"/>
      <c r="D546" s="1478"/>
      <c r="E546" s="1478"/>
      <c r="F546" s="1478"/>
      <c r="G546" s="1478"/>
      <c r="H546" s="1478"/>
      <c r="I546" s="1478"/>
      <c r="J546" s="1478"/>
      <c r="K546" s="1478"/>
      <c r="L546" s="1478"/>
      <c r="M546" s="1478"/>
      <c r="N546" s="1478"/>
      <c r="O546" s="1478"/>
      <c r="P546" s="1478"/>
      <c r="Q546" s="1478"/>
      <c r="R546" s="1478"/>
      <c r="S546" s="1479"/>
    </row>
    <row r="547" spans="1:19" s="943" customFormat="1" x14ac:dyDescent="0.25">
      <c r="A547" s="1477"/>
      <c r="B547" s="1478"/>
      <c r="C547" s="1478"/>
      <c r="D547" s="1478"/>
      <c r="E547" s="1478"/>
      <c r="F547" s="1478"/>
      <c r="G547" s="1478"/>
      <c r="H547" s="1478"/>
      <c r="I547" s="1478"/>
      <c r="J547" s="1478"/>
      <c r="K547" s="1478"/>
      <c r="L547" s="1478"/>
      <c r="M547" s="1478"/>
      <c r="N547" s="1478"/>
      <c r="O547" s="1478"/>
      <c r="P547" s="1478"/>
      <c r="Q547" s="1478"/>
      <c r="R547" s="1478"/>
      <c r="S547" s="1479"/>
    </row>
    <row r="548" spans="1:19" s="943" customFormat="1" x14ac:dyDescent="0.25">
      <c r="A548" s="1477"/>
      <c r="B548" s="1478"/>
      <c r="C548" s="1478"/>
      <c r="D548" s="1478"/>
      <c r="E548" s="1478"/>
      <c r="F548" s="1478"/>
      <c r="G548" s="1478"/>
      <c r="H548" s="1478"/>
      <c r="I548" s="1478"/>
      <c r="J548" s="1478"/>
      <c r="K548" s="1478"/>
      <c r="L548" s="1478"/>
      <c r="M548" s="1478"/>
      <c r="N548" s="1478"/>
      <c r="O548" s="1478"/>
      <c r="P548" s="1478"/>
      <c r="Q548" s="1478"/>
      <c r="R548" s="1478"/>
      <c r="S548" s="1479"/>
    </row>
    <row r="549" spans="1:19" s="943" customFormat="1" x14ac:dyDescent="0.25">
      <c r="A549" s="1477"/>
      <c r="B549" s="1478"/>
      <c r="C549" s="1478"/>
      <c r="D549" s="1478"/>
      <c r="E549" s="1478"/>
      <c r="F549" s="1478"/>
      <c r="G549" s="1478"/>
      <c r="H549" s="1478"/>
      <c r="I549" s="1478"/>
      <c r="J549" s="1478"/>
      <c r="K549" s="1478"/>
      <c r="L549" s="1478"/>
      <c r="M549" s="1478"/>
      <c r="N549" s="1478"/>
      <c r="O549" s="1478"/>
      <c r="P549" s="1478"/>
      <c r="Q549" s="1478"/>
      <c r="R549" s="1478"/>
      <c r="S549" s="1479"/>
    </row>
    <row r="550" spans="1:19" s="943" customFormat="1" x14ac:dyDescent="0.25">
      <c r="A550" s="1477"/>
      <c r="B550" s="1478"/>
      <c r="C550" s="1478"/>
      <c r="D550" s="1478"/>
      <c r="E550" s="1478"/>
      <c r="F550" s="1478"/>
      <c r="G550" s="1478"/>
      <c r="H550" s="1478"/>
      <c r="I550" s="1478"/>
      <c r="J550" s="1478"/>
      <c r="K550" s="1478"/>
      <c r="L550" s="1478"/>
      <c r="M550" s="1478"/>
      <c r="N550" s="1478"/>
      <c r="O550" s="1478"/>
      <c r="P550" s="1478"/>
      <c r="Q550" s="1478"/>
      <c r="R550" s="1478"/>
      <c r="S550" s="1479"/>
    </row>
    <row r="551" spans="1:19" s="943" customFormat="1" x14ac:dyDescent="0.25">
      <c r="A551" s="1477"/>
      <c r="B551" s="1478"/>
      <c r="C551" s="1478"/>
      <c r="D551" s="1478"/>
      <c r="E551" s="1478"/>
      <c r="F551" s="1478"/>
      <c r="G551" s="1478"/>
      <c r="H551" s="1478"/>
      <c r="I551" s="1478"/>
      <c r="J551" s="1478"/>
      <c r="K551" s="1478"/>
      <c r="L551" s="1478"/>
      <c r="M551" s="1478"/>
      <c r="N551" s="1478"/>
      <c r="O551" s="1478"/>
      <c r="P551" s="1478"/>
      <c r="Q551" s="1478"/>
      <c r="R551" s="1478"/>
      <c r="S551" s="1479"/>
    </row>
    <row r="552" spans="1:19" s="943" customFormat="1" x14ac:dyDescent="0.25">
      <c r="A552" s="1477"/>
      <c r="B552" s="1478"/>
      <c r="C552" s="1478"/>
      <c r="D552" s="1478"/>
      <c r="E552" s="1478"/>
      <c r="F552" s="1478"/>
      <c r="G552" s="1478"/>
      <c r="H552" s="1478"/>
      <c r="I552" s="1478"/>
      <c r="J552" s="1478"/>
      <c r="K552" s="1478"/>
      <c r="L552" s="1478"/>
      <c r="M552" s="1478"/>
      <c r="N552" s="1478"/>
      <c r="O552" s="1478"/>
      <c r="P552" s="1478"/>
      <c r="Q552" s="1478"/>
      <c r="R552" s="1478"/>
      <c r="S552" s="1479"/>
    </row>
    <row r="553" spans="1:19" s="943" customFormat="1" x14ac:dyDescent="0.25">
      <c r="A553" s="1480"/>
      <c r="B553" s="1481"/>
      <c r="C553" s="1481"/>
      <c r="D553" s="1481"/>
      <c r="E553" s="1481"/>
      <c r="F553" s="1481"/>
      <c r="G553" s="1481"/>
      <c r="H553" s="1481"/>
      <c r="I553" s="1481"/>
      <c r="J553" s="1481"/>
      <c r="K553" s="1481"/>
      <c r="L553" s="1481"/>
      <c r="M553" s="1481"/>
      <c r="N553" s="1481"/>
      <c r="O553" s="1481"/>
      <c r="P553" s="1481"/>
      <c r="Q553" s="1481"/>
      <c r="R553" s="1481"/>
      <c r="S553" s="1482"/>
    </row>
    <row r="554" spans="1:19" s="943" customFormat="1" x14ac:dyDescent="0.25">
      <c r="A554" s="1437" t="s">
        <v>60</v>
      </c>
      <c r="B554" s="1438"/>
      <c r="C554" s="1438"/>
      <c r="D554" s="1438"/>
      <c r="E554" s="665"/>
      <c r="F554" s="665"/>
      <c r="G554" s="665"/>
      <c r="H554" s="665"/>
      <c r="I554" s="665"/>
      <c r="J554" s="665"/>
      <c r="K554" s="666"/>
      <c r="L554" s="665"/>
      <c r="M554" s="665"/>
      <c r="N554" s="665"/>
      <c r="O554" s="665"/>
      <c r="P554" s="665"/>
      <c r="Q554" s="665"/>
      <c r="R554" s="665"/>
      <c r="S554" s="669"/>
    </row>
    <row r="555" spans="1:19" s="943" customFormat="1" x14ac:dyDescent="0.25">
      <c r="A555" s="1477" t="s">
        <v>1313</v>
      </c>
      <c r="B555" s="1478"/>
      <c r="C555" s="1478"/>
      <c r="D555" s="1478"/>
      <c r="E555" s="1478"/>
      <c r="F555" s="1478"/>
      <c r="G555" s="1478"/>
      <c r="H555" s="1478"/>
      <c r="I555" s="1478"/>
      <c r="J555" s="1478"/>
      <c r="K555" s="1478"/>
      <c r="L555" s="1478"/>
      <c r="M555" s="1478"/>
      <c r="N555" s="1478"/>
      <c r="O555" s="1478"/>
      <c r="P555" s="1478"/>
      <c r="Q555" s="1478"/>
      <c r="R555" s="1478"/>
      <c r="S555" s="1479"/>
    </row>
    <row r="556" spans="1:19" s="943" customFormat="1" x14ac:dyDescent="0.25">
      <c r="A556" s="1477"/>
      <c r="B556" s="1478"/>
      <c r="C556" s="1478"/>
      <c r="D556" s="1478"/>
      <c r="E556" s="1478"/>
      <c r="F556" s="1478"/>
      <c r="G556" s="1478"/>
      <c r="H556" s="1478"/>
      <c r="I556" s="1478"/>
      <c r="J556" s="1478"/>
      <c r="K556" s="1478"/>
      <c r="L556" s="1478"/>
      <c r="M556" s="1478"/>
      <c r="N556" s="1478"/>
      <c r="O556" s="1478"/>
      <c r="P556" s="1478"/>
      <c r="Q556" s="1478"/>
      <c r="R556" s="1478"/>
      <c r="S556" s="1479"/>
    </row>
    <row r="557" spans="1:19" s="943" customFormat="1" x14ac:dyDescent="0.25">
      <c r="A557" s="1477"/>
      <c r="B557" s="1478"/>
      <c r="C557" s="1478"/>
      <c r="D557" s="1478"/>
      <c r="E557" s="1478"/>
      <c r="F557" s="1478"/>
      <c r="G557" s="1478"/>
      <c r="H557" s="1478"/>
      <c r="I557" s="1478"/>
      <c r="J557" s="1478"/>
      <c r="K557" s="1478"/>
      <c r="L557" s="1478"/>
      <c r="M557" s="1478"/>
      <c r="N557" s="1478"/>
      <c r="O557" s="1478"/>
      <c r="P557" s="1478"/>
      <c r="Q557" s="1478"/>
      <c r="R557" s="1478"/>
      <c r="S557" s="1479"/>
    </row>
    <row r="558" spans="1:19" s="943" customFormat="1" x14ac:dyDescent="0.25">
      <c r="A558" s="875"/>
      <c r="B558" s="832"/>
      <c r="C558" s="654"/>
      <c r="D558" s="654"/>
      <c r="E558" s="654"/>
      <c r="F558" s="654"/>
      <c r="G558" s="654"/>
      <c r="H558" s="654"/>
      <c r="I558" s="654"/>
      <c r="J558" s="660"/>
      <c r="K558" s="1011"/>
      <c r="L558" s="884"/>
      <c r="M558" s="654"/>
      <c r="N558" s="895"/>
      <c r="O558" s="654"/>
      <c r="P558" s="654"/>
      <c r="Q558" s="654"/>
      <c r="R558" s="654"/>
      <c r="S558" s="663"/>
    </row>
    <row r="559" spans="1:19" s="943" customFormat="1" x14ac:dyDescent="0.25">
      <c r="A559" s="875"/>
      <c r="B559" s="832"/>
      <c r="C559" s="654"/>
      <c r="D559" s="654"/>
      <c r="E559" s="654"/>
      <c r="F559" s="654"/>
      <c r="G559" s="654"/>
      <c r="H559" s="961" t="s">
        <v>1294</v>
      </c>
      <c r="I559" s="654"/>
      <c r="J559" s="654"/>
      <c r="K559" s="660"/>
      <c r="L559" s="654"/>
      <c r="N559" s="967" t="s">
        <v>61</v>
      </c>
      <c r="O559" s="654"/>
      <c r="P559" s="654"/>
      <c r="Q559" s="654"/>
      <c r="R559" s="654"/>
      <c r="S559" s="663"/>
    </row>
    <row r="560" spans="1:19" s="943" customFormat="1" x14ac:dyDescent="0.25">
      <c r="A560" s="875"/>
      <c r="B560" s="832"/>
      <c r="C560" s="654"/>
      <c r="D560" s="654"/>
      <c r="E560" s="654"/>
      <c r="F560" s="920"/>
      <c r="G560" s="899"/>
      <c r="H560" s="865"/>
      <c r="I560" s="898"/>
      <c r="J560" s="1003" t="s">
        <v>1314</v>
      </c>
      <c r="K560" s="988"/>
      <c r="L560" s="832"/>
      <c r="M560" s="917" t="s">
        <v>1220</v>
      </c>
      <c r="N560" s="883"/>
      <c r="O560" s="864"/>
      <c r="P560" s="884" t="s">
        <v>62</v>
      </c>
      <c r="Q560" s="654"/>
      <c r="R560" s="654"/>
      <c r="S560" s="663"/>
    </row>
    <row r="561" spans="1:19" s="943" customFormat="1" x14ac:dyDescent="0.25">
      <c r="A561" s="875"/>
      <c r="B561" s="832"/>
      <c r="C561" s="654"/>
      <c r="D561" s="654"/>
      <c r="E561" s="654"/>
      <c r="F561" s="654"/>
      <c r="G561" s="961"/>
      <c r="H561" s="654"/>
      <c r="I561" s="654"/>
      <c r="J561" s="660"/>
      <c r="K561" s="654"/>
      <c r="L561" s="1032"/>
      <c r="M561" s="916"/>
      <c r="N561" s="654"/>
      <c r="O561" s="654"/>
      <c r="P561" s="654"/>
      <c r="Q561" s="654"/>
      <c r="R561" s="654"/>
      <c r="S561" s="663"/>
    </row>
    <row r="562" spans="1:19" s="943" customFormat="1" x14ac:dyDescent="0.25">
      <c r="A562" s="875"/>
      <c r="B562" s="832"/>
      <c r="C562" s="654"/>
      <c r="D562" s="654"/>
      <c r="E562" s="654"/>
      <c r="F562" s="920"/>
      <c r="G562" s="654"/>
      <c r="H562" s="830"/>
      <c r="I562" s="980"/>
      <c r="J562" s="988"/>
      <c r="K562" s="832"/>
      <c r="L562" s="981"/>
      <c r="M562" s="832"/>
      <c r="N562" s="654"/>
      <c r="O562" s="884"/>
      <c r="P562" s="654"/>
      <c r="Q562" s="654"/>
      <c r="R562" s="654"/>
      <c r="S562" s="663"/>
    </row>
    <row r="563" spans="1:19" s="943" customFormat="1" x14ac:dyDescent="0.25">
      <c r="A563" s="664"/>
      <c r="B563" s="654"/>
      <c r="C563" s="654"/>
      <c r="D563" s="654"/>
      <c r="E563" s="654"/>
      <c r="F563" s="654"/>
      <c r="G563" s="961"/>
      <c r="H563" s="654"/>
      <c r="I563" s="654"/>
      <c r="J563" s="660"/>
      <c r="K563" s="654"/>
      <c r="M563" s="916"/>
      <c r="N563" s="654"/>
      <c r="O563" s="654"/>
      <c r="P563" s="654"/>
      <c r="Q563" s="654"/>
      <c r="R563" s="654"/>
      <c r="S563" s="663"/>
    </row>
    <row r="564" spans="1:19" s="943" customFormat="1" x14ac:dyDescent="0.25">
      <c r="A564" s="875"/>
      <c r="B564" s="832"/>
      <c r="C564" s="654"/>
      <c r="D564" s="654"/>
      <c r="E564" s="654"/>
      <c r="F564" s="920"/>
      <c r="G564" s="654"/>
      <c r="H564" s="830"/>
      <c r="I564" s="980"/>
      <c r="J564" s="988"/>
      <c r="K564" s="832"/>
      <c r="L564" s="981"/>
      <c r="M564" s="832"/>
      <c r="N564" s="654"/>
      <c r="O564" s="884"/>
      <c r="P564" s="654"/>
      <c r="Q564" s="654"/>
      <c r="R564" s="654"/>
      <c r="S564" s="663"/>
    </row>
    <row r="565" spans="1:19" s="943" customFormat="1" x14ac:dyDescent="0.25">
      <c r="A565" s="664"/>
      <c r="B565" s="654"/>
      <c r="C565" s="654"/>
      <c r="D565" s="654"/>
      <c r="E565" s="654"/>
      <c r="F565" s="654"/>
      <c r="G565" s="915"/>
      <c r="H565" s="654"/>
      <c r="I565" s="654"/>
      <c r="J565" s="660"/>
      <c r="K565" s="654"/>
      <c r="L565" s="916"/>
      <c r="M565" s="654"/>
      <c r="N565" s="654"/>
      <c r="O565" s="654"/>
      <c r="P565" s="654"/>
      <c r="Q565" s="654"/>
      <c r="R565" s="654"/>
      <c r="S565" s="663"/>
    </row>
    <row r="566" spans="1:19" s="943" customFormat="1" x14ac:dyDescent="0.25">
      <c r="A566" s="875"/>
      <c r="B566" s="654"/>
      <c r="C566" s="654"/>
      <c r="D566" s="654"/>
      <c r="E566" s="654"/>
      <c r="F566" s="901"/>
      <c r="G566" s="828"/>
      <c r="H566" s="1015"/>
      <c r="I566" s="1015"/>
      <c r="J566" s="897"/>
      <c r="K566" s="897"/>
      <c r="L566" s="897"/>
      <c r="M566" s="828"/>
      <c r="N566" s="900"/>
      <c r="O566" s="574"/>
      <c r="P566" s="574"/>
      <c r="Q566" s="574"/>
      <c r="R566" s="574"/>
      <c r="S566" s="577"/>
    </row>
    <row r="567" spans="1:19" s="943" customFormat="1" x14ac:dyDescent="0.25">
      <c r="A567" s="1437" t="s">
        <v>352</v>
      </c>
      <c r="B567" s="1438"/>
      <c r="C567" s="1438"/>
      <c r="D567" s="1438"/>
      <c r="E567" s="665"/>
      <c r="F567" s="660"/>
      <c r="G567" s="660"/>
      <c r="H567" s="660"/>
      <c r="I567" s="660"/>
      <c r="J567" s="660"/>
      <c r="K567" s="896"/>
      <c r="L567" s="660"/>
      <c r="M567" s="660"/>
      <c r="N567" s="665"/>
      <c r="O567" s="665"/>
      <c r="P567" s="665"/>
      <c r="Q567" s="665"/>
      <c r="R567" s="665"/>
      <c r="S567" s="669"/>
    </row>
    <row r="568" spans="1:19" s="943" customFormat="1" x14ac:dyDescent="0.25">
      <c r="A568" s="875"/>
      <c r="B568" s="832"/>
      <c r="C568" s="832"/>
      <c r="D568" s="832"/>
      <c r="E568" s="832"/>
      <c r="F568" s="832"/>
      <c r="G568" s="832"/>
      <c r="H568" s="832"/>
      <c r="I568" s="832"/>
      <c r="J568" s="832"/>
      <c r="K568" s="832"/>
      <c r="L568" s="1011"/>
      <c r="M568" s="962"/>
      <c r="N568" s="892"/>
      <c r="O568" s="895"/>
      <c r="P568" s="892"/>
      <c r="Q568" s="892"/>
      <c r="R568" s="895"/>
      <c r="S568" s="663"/>
    </row>
    <row r="569" spans="1:19" s="943" customFormat="1" x14ac:dyDescent="0.25">
      <c r="A569" s="875"/>
      <c r="B569" s="832"/>
      <c r="C569" s="832"/>
      <c r="D569" s="832"/>
      <c r="E569" s="832"/>
      <c r="F569" s="832"/>
      <c r="G569" s="832"/>
      <c r="H569" s="832"/>
      <c r="I569" s="832"/>
      <c r="J569" s="832"/>
      <c r="K569" s="832"/>
      <c r="L569" s="895"/>
      <c r="M569" s="963" t="s">
        <v>347</v>
      </c>
      <c r="P569" s="660"/>
      <c r="R569" s="895"/>
      <c r="S569" s="663"/>
    </row>
    <row r="570" spans="1:19" s="943" customFormat="1" ht="15.6" x14ac:dyDescent="0.25">
      <c r="A570" s="875"/>
      <c r="B570" s="832"/>
      <c r="C570" s="832"/>
      <c r="D570" s="832"/>
      <c r="E570" s="832"/>
      <c r="F570" s="832"/>
      <c r="G570" s="832"/>
      <c r="H570" s="832"/>
      <c r="I570" s="832"/>
      <c r="J570" s="832"/>
      <c r="K570" s="936"/>
      <c r="L570" s="957">
        <v>413</v>
      </c>
      <c r="M570" s="1034" t="s">
        <v>1158</v>
      </c>
      <c r="O570" s="980" t="s">
        <v>1315</v>
      </c>
      <c r="P570" s="660"/>
      <c r="R570" s="660"/>
      <c r="S570" s="663"/>
    </row>
    <row r="571" spans="1:19" s="943" customFormat="1" x14ac:dyDescent="0.25">
      <c r="A571" s="1541"/>
      <c r="B571" s="1542"/>
      <c r="C571" s="1542"/>
      <c r="D571" s="1542"/>
      <c r="E571" s="1542"/>
      <c r="F571" s="1542"/>
      <c r="G571" s="1542"/>
      <c r="H571" s="1542"/>
      <c r="I571" s="1542"/>
      <c r="J571" s="832"/>
      <c r="K571" s="1022"/>
      <c r="L571" s="964"/>
      <c r="N571" s="946"/>
      <c r="O571" s="1028"/>
      <c r="P571" s="956"/>
      <c r="Q571" s="660"/>
      <c r="R571" s="660"/>
      <c r="S571" s="663"/>
    </row>
    <row r="572" spans="1:19" s="943" customFormat="1" x14ac:dyDescent="0.25">
      <c r="A572" s="1541"/>
      <c r="B572" s="1542"/>
      <c r="C572" s="1542"/>
      <c r="D572" s="1542"/>
      <c r="E572" s="1542"/>
      <c r="F572" s="1542"/>
      <c r="G572" s="1542"/>
      <c r="H572" s="1542"/>
      <c r="I572" s="1031"/>
      <c r="J572" s="832"/>
      <c r="K572" s="1022"/>
      <c r="L572" s="1022"/>
      <c r="M572" s="928"/>
      <c r="N572" s="946"/>
      <c r="O572" s="1028"/>
      <c r="P572" s="956"/>
      <c r="Q572" s="660"/>
      <c r="R572" s="660"/>
      <c r="S572" s="663"/>
    </row>
    <row r="573" spans="1:19" s="943" customFormat="1" x14ac:dyDescent="0.25">
      <c r="A573" s="1446"/>
      <c r="B573" s="1447"/>
      <c r="C573" s="1447"/>
      <c r="D573" s="1447"/>
      <c r="E573" s="1447"/>
      <c r="F573" s="1447"/>
      <c r="G573" s="1447"/>
      <c r="H573" s="1447"/>
      <c r="I573" s="832"/>
      <c r="J573" s="832"/>
      <c r="K573" s="965"/>
      <c r="L573" s="1022"/>
      <c r="M573" s="928"/>
      <c r="N573" s="660"/>
      <c r="O573" s="957"/>
      <c r="P573" s="956"/>
      <c r="Q573" s="660"/>
      <c r="R573" s="660"/>
      <c r="S573" s="663"/>
    </row>
    <row r="574" spans="1:19" s="943" customFormat="1" x14ac:dyDescent="0.25">
      <c r="A574" s="1543"/>
      <c r="B574" s="1544"/>
      <c r="C574" s="1544"/>
      <c r="D574" s="1544"/>
      <c r="E574" s="1544"/>
      <c r="F574" s="1544"/>
      <c r="G574" s="1544"/>
      <c r="H574" s="1544"/>
      <c r="I574" s="1544"/>
      <c r="J574" s="832"/>
      <c r="K574" s="1014"/>
      <c r="L574" s="1022"/>
      <c r="M574" s="923" t="s">
        <v>363</v>
      </c>
      <c r="N574" s="895"/>
      <c r="O574" s="957"/>
      <c r="P574" s="956"/>
      <c r="Q574" s="660"/>
      <c r="R574" s="660"/>
      <c r="S574" s="663"/>
    </row>
    <row r="575" spans="1:19" s="943" customFormat="1" x14ac:dyDescent="0.25">
      <c r="A575" s="1033"/>
      <c r="B575" s="955"/>
      <c r="C575" s="955"/>
      <c r="D575" s="955"/>
      <c r="E575" s="955"/>
      <c r="F575" s="955"/>
      <c r="G575" s="955"/>
      <c r="H575" s="955"/>
      <c r="I575" s="955"/>
      <c r="J575" s="832"/>
      <c r="K575" s="1011"/>
      <c r="L575" s="892"/>
      <c r="M575" s="892"/>
      <c r="N575" s="895"/>
      <c r="O575" s="892"/>
      <c r="P575" s="892"/>
      <c r="Q575" s="895"/>
      <c r="R575" s="654"/>
      <c r="S575" s="663"/>
    </row>
    <row r="576" spans="1:19" s="943" customFormat="1" x14ac:dyDescent="0.25">
      <c r="A576" s="875"/>
      <c r="B576" s="832"/>
      <c r="C576" s="955" t="s">
        <v>1028</v>
      </c>
      <c r="D576" s="832"/>
      <c r="E576" s="832"/>
      <c r="F576" s="832"/>
      <c r="G576" s="832"/>
      <c r="H576" s="832"/>
      <c r="I576" s="832"/>
      <c r="J576" s="832"/>
      <c r="K576" s="917"/>
      <c r="L576" s="918"/>
      <c r="M576" s="917"/>
      <c r="N576" s="832"/>
      <c r="O576" s="832"/>
      <c r="P576" s="918"/>
      <c r="Q576" s="832"/>
      <c r="R576" s="654"/>
      <c r="S576" s="663"/>
    </row>
    <row r="577" spans="1:19" s="943" customFormat="1" x14ac:dyDescent="0.25">
      <c r="A577" s="578"/>
      <c r="B577" s="574"/>
      <c r="C577" s="959" t="s">
        <v>1099</v>
      </c>
      <c r="D577" s="574"/>
      <c r="E577" s="574"/>
      <c r="F577" s="574"/>
      <c r="G577" s="574"/>
      <c r="H577" s="574"/>
      <c r="I577" s="574"/>
      <c r="J577" s="574"/>
      <c r="K577" s="574"/>
      <c r="L577" s="574"/>
      <c r="M577" s="574"/>
      <c r="N577" s="574"/>
      <c r="O577" s="574"/>
      <c r="P577" s="574"/>
      <c r="Q577" s="574"/>
      <c r="R577" s="574"/>
      <c r="S577" s="577"/>
    </row>
    <row r="578" spans="1:19" s="943" customFormat="1" ht="14.25" customHeight="1" x14ac:dyDescent="0.25">
      <c r="A578" s="1452" t="s">
        <v>51</v>
      </c>
      <c r="B578" s="1453"/>
      <c r="C578" s="1453"/>
      <c r="D578" s="1454"/>
      <c r="E578" s="1455" t="s">
        <v>1310</v>
      </c>
      <c r="F578" s="1456"/>
      <c r="G578" s="1456"/>
      <c r="H578" s="1456"/>
      <c r="I578" s="1456"/>
      <c r="J578" s="1456"/>
      <c r="K578" s="1456"/>
      <c r="L578" s="1456"/>
      <c r="M578" s="1456"/>
      <c r="N578" s="1456"/>
      <c r="O578" s="1456"/>
      <c r="P578" s="1456"/>
      <c r="Q578" s="1456"/>
      <c r="R578" s="1456"/>
      <c r="S578" s="1457"/>
    </row>
    <row r="579" spans="1:19" s="943" customFormat="1" ht="14.25" customHeight="1" x14ac:dyDescent="0.25">
      <c r="A579" s="1461" t="s">
        <v>1316</v>
      </c>
      <c r="B579" s="1462"/>
      <c r="C579" s="1462"/>
      <c r="D579" s="1463"/>
      <c r="E579" s="1458"/>
      <c r="F579" s="1459"/>
      <c r="G579" s="1459"/>
      <c r="H579" s="1459"/>
      <c r="I579" s="1459"/>
      <c r="J579" s="1459"/>
      <c r="K579" s="1459"/>
      <c r="L579" s="1459"/>
      <c r="M579" s="1459"/>
      <c r="N579" s="1459"/>
      <c r="O579" s="1459"/>
      <c r="P579" s="1459"/>
      <c r="Q579" s="1459"/>
      <c r="R579" s="1459"/>
      <c r="S579" s="1460"/>
    </row>
    <row r="580" spans="1:19" s="943" customFormat="1" ht="13.8" x14ac:dyDescent="0.25">
      <c r="A580" s="1464" t="s">
        <v>52</v>
      </c>
      <c r="B580" s="1465"/>
      <c r="C580" s="1465"/>
      <c r="D580" s="1466"/>
      <c r="E580" s="1467" t="s">
        <v>1273</v>
      </c>
      <c r="F580" s="1468"/>
      <c r="G580" s="1468"/>
      <c r="H580" s="1468"/>
      <c r="I580" s="1468"/>
      <c r="J580" s="1468"/>
      <c r="K580" s="1468"/>
      <c r="L580" s="1468"/>
      <c r="M580" s="1468"/>
      <c r="N580" s="1468"/>
      <c r="O580" s="1468"/>
      <c r="P580" s="1468"/>
      <c r="Q580" s="1468"/>
      <c r="R580" s="1468"/>
      <c r="S580" s="1469"/>
    </row>
    <row r="581" spans="1:19" s="943" customFormat="1" x14ac:dyDescent="0.25">
      <c r="A581" s="1437" t="s">
        <v>53</v>
      </c>
      <c r="B581" s="1438"/>
      <c r="C581" s="1438"/>
      <c r="D581" s="1438"/>
      <c r="E581" s="1017"/>
      <c r="F581" s="665"/>
      <c r="G581" s="665"/>
      <c r="H581" s="665"/>
      <c r="I581" s="665"/>
      <c r="J581" s="665"/>
      <c r="K581" s="665"/>
      <c r="L581" s="665"/>
      <c r="M581" s="665"/>
      <c r="N581" s="665"/>
      <c r="O581" s="665"/>
      <c r="P581" s="665"/>
      <c r="Q581" s="665"/>
      <c r="R581" s="665"/>
      <c r="S581" s="669"/>
    </row>
    <row r="582" spans="1:19" s="943" customFormat="1" x14ac:dyDescent="0.25">
      <c r="A582" s="1470" t="s">
        <v>1311</v>
      </c>
      <c r="B582" s="1471"/>
      <c r="C582" s="1471"/>
      <c r="D582" s="1471"/>
      <c r="E582" s="1471"/>
      <c r="F582" s="1471"/>
      <c r="G582" s="1471"/>
      <c r="H582" s="1471"/>
      <c r="I582" s="1471"/>
      <c r="J582" s="1471"/>
      <c r="K582" s="1471"/>
      <c r="L582" s="1471"/>
      <c r="M582" s="1471"/>
      <c r="N582" s="1471"/>
      <c r="O582" s="1471"/>
      <c r="P582" s="1471"/>
      <c r="Q582" s="1471"/>
      <c r="R582" s="1471"/>
      <c r="S582" s="1472"/>
    </row>
    <row r="583" spans="1:19" s="943" customFormat="1" x14ac:dyDescent="0.25">
      <c r="A583" s="1473"/>
      <c r="B583" s="1471"/>
      <c r="C583" s="1471"/>
      <c r="D583" s="1471"/>
      <c r="E583" s="1471"/>
      <c r="F583" s="1471"/>
      <c r="G583" s="1471"/>
      <c r="H583" s="1471"/>
      <c r="I583" s="1471"/>
      <c r="J583" s="1471"/>
      <c r="K583" s="1471"/>
      <c r="L583" s="1471"/>
      <c r="M583" s="1471"/>
      <c r="N583" s="1471"/>
      <c r="O583" s="1471"/>
      <c r="P583" s="1471"/>
      <c r="Q583" s="1471"/>
      <c r="R583" s="1471"/>
      <c r="S583" s="1472"/>
    </row>
    <row r="584" spans="1:19" s="943" customFormat="1" x14ac:dyDescent="0.25">
      <c r="A584" s="1473"/>
      <c r="B584" s="1471"/>
      <c r="C584" s="1471"/>
      <c r="D584" s="1471"/>
      <c r="E584" s="1471"/>
      <c r="F584" s="1471"/>
      <c r="G584" s="1471"/>
      <c r="H584" s="1471"/>
      <c r="I584" s="1471"/>
      <c r="J584" s="1471"/>
      <c r="K584" s="1471"/>
      <c r="L584" s="1471"/>
      <c r="M584" s="1471"/>
      <c r="N584" s="1471"/>
      <c r="O584" s="1471"/>
      <c r="P584" s="1471"/>
      <c r="Q584" s="1471"/>
      <c r="R584" s="1471"/>
      <c r="S584" s="1472"/>
    </row>
    <row r="585" spans="1:19" s="943" customFormat="1" x14ac:dyDescent="0.25">
      <c r="A585" s="1473"/>
      <c r="B585" s="1471"/>
      <c r="C585" s="1471"/>
      <c r="D585" s="1471"/>
      <c r="E585" s="1471"/>
      <c r="F585" s="1471"/>
      <c r="G585" s="1471"/>
      <c r="H585" s="1471"/>
      <c r="I585" s="1471"/>
      <c r="J585" s="1471"/>
      <c r="K585" s="1471"/>
      <c r="L585" s="1471"/>
      <c r="M585" s="1471"/>
      <c r="N585" s="1471"/>
      <c r="O585" s="1471"/>
      <c r="P585" s="1471"/>
      <c r="Q585" s="1471"/>
      <c r="R585" s="1471"/>
      <c r="S585" s="1472"/>
    </row>
    <row r="586" spans="1:19" s="943" customFormat="1" x14ac:dyDescent="0.25">
      <c r="A586" s="1473"/>
      <c r="B586" s="1471"/>
      <c r="C586" s="1471"/>
      <c r="D586" s="1471"/>
      <c r="E586" s="1471"/>
      <c r="F586" s="1471"/>
      <c r="G586" s="1471"/>
      <c r="H586" s="1471"/>
      <c r="I586" s="1471"/>
      <c r="J586" s="1471"/>
      <c r="K586" s="1471"/>
      <c r="L586" s="1471"/>
      <c r="M586" s="1471"/>
      <c r="N586" s="1471"/>
      <c r="O586" s="1471"/>
      <c r="P586" s="1471"/>
      <c r="Q586" s="1471"/>
      <c r="R586" s="1471"/>
      <c r="S586" s="1472"/>
    </row>
    <row r="587" spans="1:19" s="943" customFormat="1" x14ac:dyDescent="0.25">
      <c r="A587" s="1473"/>
      <c r="B587" s="1471"/>
      <c r="C587" s="1471"/>
      <c r="D587" s="1471"/>
      <c r="E587" s="1471"/>
      <c r="F587" s="1471"/>
      <c r="G587" s="1471"/>
      <c r="H587" s="1471"/>
      <c r="I587" s="1471"/>
      <c r="J587" s="1471"/>
      <c r="K587" s="1471"/>
      <c r="L587" s="1471"/>
      <c r="M587" s="1471"/>
      <c r="N587" s="1471"/>
      <c r="O587" s="1471"/>
      <c r="P587" s="1471"/>
      <c r="Q587" s="1471"/>
      <c r="R587" s="1471"/>
      <c r="S587" s="1472"/>
    </row>
    <row r="588" spans="1:19" s="943" customFormat="1" x14ac:dyDescent="0.25">
      <c r="A588" s="1473"/>
      <c r="B588" s="1471"/>
      <c r="C588" s="1471"/>
      <c r="D588" s="1471"/>
      <c r="E588" s="1471"/>
      <c r="F588" s="1471"/>
      <c r="G588" s="1471"/>
      <c r="H588" s="1471"/>
      <c r="I588" s="1471"/>
      <c r="J588" s="1471"/>
      <c r="K588" s="1471"/>
      <c r="L588" s="1471"/>
      <c r="M588" s="1471"/>
      <c r="N588" s="1471"/>
      <c r="O588" s="1471"/>
      <c r="P588" s="1471"/>
      <c r="Q588" s="1471"/>
      <c r="R588" s="1471"/>
      <c r="S588" s="1472"/>
    </row>
    <row r="589" spans="1:19" s="943" customFormat="1" x14ac:dyDescent="0.25">
      <c r="A589" s="1473"/>
      <c r="B589" s="1471"/>
      <c r="C589" s="1471"/>
      <c r="D589" s="1471"/>
      <c r="E589" s="1471"/>
      <c r="F589" s="1471"/>
      <c r="G589" s="1471"/>
      <c r="H589" s="1471"/>
      <c r="I589" s="1471"/>
      <c r="J589" s="1471"/>
      <c r="K589" s="1471"/>
      <c r="L589" s="1471"/>
      <c r="M589" s="1471"/>
      <c r="N589" s="1471"/>
      <c r="O589" s="1471"/>
      <c r="P589" s="1471"/>
      <c r="Q589" s="1471"/>
      <c r="R589" s="1471"/>
      <c r="S589" s="1472"/>
    </row>
    <row r="590" spans="1:19" s="943" customFormat="1" x14ac:dyDescent="0.25">
      <c r="A590" s="1470"/>
      <c r="B590" s="1471"/>
      <c r="C590" s="1471"/>
      <c r="D590" s="1471"/>
      <c r="E590" s="1471"/>
      <c r="F590" s="1471"/>
      <c r="G590" s="1471"/>
      <c r="H590" s="1471"/>
      <c r="I590" s="1471"/>
      <c r="J590" s="1471"/>
      <c r="K590" s="1471"/>
      <c r="L590" s="1471"/>
      <c r="M590" s="1471"/>
      <c r="N590" s="1471"/>
      <c r="O590" s="1471"/>
      <c r="P590" s="1471"/>
      <c r="Q590" s="1471"/>
      <c r="R590" s="1471"/>
      <c r="S590" s="1472"/>
    </row>
    <row r="591" spans="1:19" s="943" customFormat="1" x14ac:dyDescent="0.25">
      <c r="A591" s="1473"/>
      <c r="B591" s="1471"/>
      <c r="C591" s="1471"/>
      <c r="D591" s="1471"/>
      <c r="E591" s="1471"/>
      <c r="F591" s="1471"/>
      <c r="G591" s="1471"/>
      <c r="H591" s="1471"/>
      <c r="I591" s="1471"/>
      <c r="J591" s="1471"/>
      <c r="K591" s="1471"/>
      <c r="L591" s="1471"/>
      <c r="M591" s="1471"/>
      <c r="N591" s="1471"/>
      <c r="O591" s="1471"/>
      <c r="P591" s="1471"/>
      <c r="Q591" s="1471"/>
      <c r="R591" s="1471"/>
      <c r="S591" s="1472"/>
    </row>
    <row r="592" spans="1:19" s="943" customFormat="1" x14ac:dyDescent="0.25">
      <c r="A592" s="1473"/>
      <c r="B592" s="1471"/>
      <c r="C592" s="1471"/>
      <c r="D592" s="1471"/>
      <c r="E592" s="1471"/>
      <c r="F592" s="1471"/>
      <c r="G592" s="1471"/>
      <c r="H592" s="1471"/>
      <c r="I592" s="1471"/>
      <c r="J592" s="1471"/>
      <c r="K592" s="1471"/>
      <c r="L592" s="1471"/>
      <c r="M592" s="1471"/>
      <c r="N592" s="1471"/>
      <c r="O592" s="1471"/>
      <c r="P592" s="1471"/>
      <c r="Q592" s="1471"/>
      <c r="R592" s="1471"/>
      <c r="S592" s="1472"/>
    </row>
    <row r="593" spans="1:19" s="943" customFormat="1" x14ac:dyDescent="0.25">
      <c r="A593" s="1474"/>
      <c r="B593" s="1475"/>
      <c r="C593" s="1475"/>
      <c r="D593" s="1475"/>
      <c r="E593" s="1475"/>
      <c r="F593" s="1475"/>
      <c r="G593" s="1475"/>
      <c r="H593" s="1475"/>
      <c r="I593" s="1475"/>
      <c r="J593" s="1475"/>
      <c r="K593" s="1475"/>
      <c r="L593" s="1475"/>
      <c r="M593" s="1475"/>
      <c r="N593" s="1475"/>
      <c r="O593" s="1475"/>
      <c r="P593" s="1475"/>
      <c r="Q593" s="1475"/>
      <c r="R593" s="1475"/>
      <c r="S593" s="1476"/>
    </row>
    <row r="594" spans="1:19" s="943" customFormat="1" x14ac:dyDescent="0.25">
      <c r="A594" s="1437" t="s">
        <v>351</v>
      </c>
      <c r="B594" s="1438"/>
      <c r="C594" s="1438"/>
      <c r="D594" s="1438"/>
      <c r="E594" s="668"/>
      <c r="F594" s="665"/>
      <c r="G594" s="665"/>
      <c r="H594" s="665"/>
      <c r="I594" s="665"/>
      <c r="J594" s="665"/>
      <c r="K594" s="665"/>
      <c r="L594" s="665"/>
      <c r="M594" s="665"/>
      <c r="N594" s="665"/>
      <c r="O594" s="665"/>
      <c r="P594" s="665"/>
      <c r="Q594" s="665"/>
      <c r="R594" s="665"/>
      <c r="S594" s="669"/>
    </row>
    <row r="595" spans="1:19" s="943" customFormat="1" x14ac:dyDescent="0.25">
      <c r="A595" s="1477"/>
      <c r="B595" s="1478"/>
      <c r="C595" s="1478"/>
      <c r="D595" s="1478"/>
      <c r="E595" s="1478"/>
      <c r="F595" s="1478"/>
      <c r="G595" s="1478"/>
      <c r="H595" s="1478"/>
      <c r="I595" s="1478"/>
      <c r="J595" s="1478"/>
      <c r="K595" s="1478"/>
      <c r="L595" s="1478"/>
      <c r="M595" s="1478"/>
      <c r="N595" s="1478"/>
      <c r="O595" s="1478"/>
      <c r="P595" s="1478"/>
      <c r="Q595" s="1478"/>
      <c r="R595" s="1478"/>
      <c r="S595" s="1479"/>
    </row>
    <row r="596" spans="1:19" s="943" customFormat="1" x14ac:dyDescent="0.25">
      <c r="A596" s="1477"/>
      <c r="B596" s="1478"/>
      <c r="C596" s="1478"/>
      <c r="D596" s="1478"/>
      <c r="E596" s="1478"/>
      <c r="F596" s="1478"/>
      <c r="G596" s="1478"/>
      <c r="H596" s="1478"/>
      <c r="I596" s="1478"/>
      <c r="J596" s="1478"/>
      <c r="K596" s="1478"/>
      <c r="L596" s="1478"/>
      <c r="M596" s="1478"/>
      <c r="N596" s="1478"/>
      <c r="O596" s="1478"/>
      <c r="P596" s="1478"/>
      <c r="Q596" s="1478"/>
      <c r="R596" s="1478"/>
      <c r="S596" s="1479"/>
    </row>
    <row r="597" spans="1:19" s="943" customFormat="1" x14ac:dyDescent="0.25">
      <c r="A597" s="1480"/>
      <c r="B597" s="1481"/>
      <c r="C597" s="1481"/>
      <c r="D597" s="1481"/>
      <c r="E597" s="1481"/>
      <c r="F597" s="1481"/>
      <c r="G597" s="1481"/>
      <c r="H597" s="1481"/>
      <c r="I597" s="1481"/>
      <c r="J597" s="1481"/>
      <c r="K597" s="1481"/>
      <c r="L597" s="1481"/>
      <c r="M597" s="1481"/>
      <c r="N597" s="1481"/>
      <c r="O597" s="1481"/>
      <c r="P597" s="1481"/>
      <c r="Q597" s="1481"/>
      <c r="R597" s="1481"/>
      <c r="S597" s="1482"/>
    </row>
    <row r="598" spans="1:19" s="943" customFormat="1" x14ac:dyDescent="0.25">
      <c r="A598" s="1437" t="s">
        <v>54</v>
      </c>
      <c r="B598" s="1438"/>
      <c r="C598" s="1438"/>
      <c r="D598" s="1438"/>
      <c r="E598" s="660"/>
      <c r="F598" s="660"/>
      <c r="G598" s="660"/>
      <c r="H598" s="660"/>
      <c r="I598" s="660"/>
      <c r="J598" s="660"/>
      <c r="K598" s="660"/>
      <c r="L598" s="660"/>
      <c r="M598" s="660"/>
      <c r="N598" s="660"/>
      <c r="O598" s="660"/>
      <c r="P598" s="660"/>
      <c r="Q598" s="660"/>
      <c r="R598" s="660"/>
      <c r="S598" s="661"/>
    </row>
    <row r="599" spans="1:19" s="943" customFormat="1" x14ac:dyDescent="0.25">
      <c r="A599" s="1477" t="s">
        <v>1312</v>
      </c>
      <c r="B599" s="1478"/>
      <c r="C599" s="1478"/>
      <c r="D599" s="1478"/>
      <c r="E599" s="1478"/>
      <c r="F599" s="1478"/>
      <c r="G599" s="1478"/>
      <c r="H599" s="1478"/>
      <c r="I599" s="1478"/>
      <c r="J599" s="1478"/>
      <c r="K599" s="1478"/>
      <c r="L599" s="1478"/>
      <c r="M599" s="1478"/>
      <c r="N599" s="1478"/>
      <c r="O599" s="1478"/>
      <c r="P599" s="1478"/>
      <c r="Q599" s="1478"/>
      <c r="R599" s="1478"/>
      <c r="S599" s="1479"/>
    </row>
    <row r="600" spans="1:19" s="943" customFormat="1" x14ac:dyDescent="0.25">
      <c r="A600" s="1477"/>
      <c r="B600" s="1478"/>
      <c r="C600" s="1478"/>
      <c r="D600" s="1478"/>
      <c r="E600" s="1478"/>
      <c r="F600" s="1478"/>
      <c r="G600" s="1478"/>
      <c r="H600" s="1478"/>
      <c r="I600" s="1478"/>
      <c r="J600" s="1478"/>
      <c r="K600" s="1478"/>
      <c r="L600" s="1478"/>
      <c r="M600" s="1478"/>
      <c r="N600" s="1478"/>
      <c r="O600" s="1478"/>
      <c r="P600" s="1478"/>
      <c r="Q600" s="1478"/>
      <c r="R600" s="1478"/>
      <c r="S600" s="1479"/>
    </row>
    <row r="601" spans="1:19" s="943" customFormat="1" x14ac:dyDescent="0.25">
      <c r="A601" s="1477"/>
      <c r="B601" s="1478"/>
      <c r="C601" s="1478"/>
      <c r="D601" s="1478"/>
      <c r="E601" s="1478"/>
      <c r="F601" s="1478"/>
      <c r="G601" s="1478"/>
      <c r="H601" s="1478"/>
      <c r="I601" s="1478"/>
      <c r="J601" s="1478"/>
      <c r="K601" s="1478"/>
      <c r="L601" s="1478"/>
      <c r="M601" s="1478"/>
      <c r="N601" s="1478"/>
      <c r="O601" s="1478"/>
      <c r="P601" s="1478"/>
      <c r="Q601" s="1478"/>
      <c r="R601" s="1478"/>
      <c r="S601" s="1479"/>
    </row>
    <row r="602" spans="1:19" s="943" customFormat="1" x14ac:dyDescent="0.25">
      <c r="A602" s="1477"/>
      <c r="B602" s="1478"/>
      <c r="C602" s="1478"/>
      <c r="D602" s="1478"/>
      <c r="E602" s="1478"/>
      <c r="F602" s="1478"/>
      <c r="G602" s="1478"/>
      <c r="H602" s="1478"/>
      <c r="I602" s="1478"/>
      <c r="J602" s="1478"/>
      <c r="K602" s="1478"/>
      <c r="L602" s="1478"/>
      <c r="M602" s="1478"/>
      <c r="N602" s="1478"/>
      <c r="O602" s="1478"/>
      <c r="P602" s="1478"/>
      <c r="Q602" s="1478"/>
      <c r="R602" s="1478"/>
      <c r="S602" s="1479"/>
    </row>
    <row r="603" spans="1:19" s="943" customFormat="1" x14ac:dyDescent="0.25">
      <c r="A603" s="1477"/>
      <c r="B603" s="1478"/>
      <c r="C603" s="1478"/>
      <c r="D603" s="1478"/>
      <c r="E603" s="1478"/>
      <c r="F603" s="1478"/>
      <c r="G603" s="1478"/>
      <c r="H603" s="1478"/>
      <c r="I603" s="1478"/>
      <c r="J603" s="1478"/>
      <c r="K603" s="1478"/>
      <c r="L603" s="1478"/>
      <c r="M603" s="1478"/>
      <c r="N603" s="1478"/>
      <c r="O603" s="1478"/>
      <c r="P603" s="1478"/>
      <c r="Q603" s="1478"/>
      <c r="R603" s="1478"/>
      <c r="S603" s="1479"/>
    </row>
    <row r="604" spans="1:19" s="943" customFormat="1" x14ac:dyDescent="0.25">
      <c r="A604" s="1477"/>
      <c r="B604" s="1478"/>
      <c r="C604" s="1478"/>
      <c r="D604" s="1478"/>
      <c r="E604" s="1478"/>
      <c r="F604" s="1478"/>
      <c r="G604" s="1478"/>
      <c r="H604" s="1478"/>
      <c r="I604" s="1478"/>
      <c r="J604" s="1478"/>
      <c r="K604" s="1478"/>
      <c r="L604" s="1478"/>
      <c r="M604" s="1478"/>
      <c r="N604" s="1478"/>
      <c r="O604" s="1478"/>
      <c r="P604" s="1478"/>
      <c r="Q604" s="1478"/>
      <c r="R604" s="1478"/>
      <c r="S604" s="1479"/>
    </row>
    <row r="605" spans="1:19" s="943" customFormat="1" x14ac:dyDescent="0.25">
      <c r="A605" s="1477"/>
      <c r="B605" s="1478"/>
      <c r="C605" s="1478"/>
      <c r="D605" s="1478"/>
      <c r="E605" s="1478"/>
      <c r="F605" s="1478"/>
      <c r="G605" s="1478"/>
      <c r="H605" s="1478"/>
      <c r="I605" s="1478"/>
      <c r="J605" s="1478"/>
      <c r="K605" s="1478"/>
      <c r="L605" s="1478"/>
      <c r="M605" s="1478"/>
      <c r="N605" s="1478"/>
      <c r="O605" s="1478"/>
      <c r="P605" s="1478"/>
      <c r="Q605" s="1478"/>
      <c r="R605" s="1478"/>
      <c r="S605" s="1479"/>
    </row>
    <row r="606" spans="1:19" s="943" customFormat="1" x14ac:dyDescent="0.25">
      <c r="A606" s="1477"/>
      <c r="B606" s="1478"/>
      <c r="C606" s="1478"/>
      <c r="D606" s="1478"/>
      <c r="E606" s="1478"/>
      <c r="F606" s="1478"/>
      <c r="G606" s="1478"/>
      <c r="H606" s="1478"/>
      <c r="I606" s="1478"/>
      <c r="J606" s="1478"/>
      <c r="K606" s="1478"/>
      <c r="L606" s="1478"/>
      <c r="M606" s="1478"/>
      <c r="N606" s="1478"/>
      <c r="O606" s="1478"/>
      <c r="P606" s="1478"/>
      <c r="Q606" s="1478"/>
      <c r="R606" s="1478"/>
      <c r="S606" s="1479"/>
    </row>
    <row r="607" spans="1:19" s="943" customFormat="1" x14ac:dyDescent="0.25">
      <c r="A607" s="1477"/>
      <c r="B607" s="1478"/>
      <c r="C607" s="1478"/>
      <c r="D607" s="1478"/>
      <c r="E607" s="1478"/>
      <c r="F607" s="1478"/>
      <c r="G607" s="1478"/>
      <c r="H607" s="1478"/>
      <c r="I607" s="1478"/>
      <c r="J607" s="1478"/>
      <c r="K607" s="1478"/>
      <c r="L607" s="1478"/>
      <c r="M607" s="1478"/>
      <c r="N607" s="1478"/>
      <c r="O607" s="1478"/>
      <c r="P607" s="1478"/>
      <c r="Q607" s="1478"/>
      <c r="R607" s="1478"/>
      <c r="S607" s="1479"/>
    </row>
    <row r="608" spans="1:19" s="943" customFormat="1" x14ac:dyDescent="0.25">
      <c r="A608" s="1477"/>
      <c r="B608" s="1478"/>
      <c r="C608" s="1478"/>
      <c r="D608" s="1478"/>
      <c r="E608" s="1478"/>
      <c r="F608" s="1478"/>
      <c r="G608" s="1478"/>
      <c r="H608" s="1478"/>
      <c r="I608" s="1478"/>
      <c r="J608" s="1478"/>
      <c r="K608" s="1478"/>
      <c r="L608" s="1478"/>
      <c r="M608" s="1478"/>
      <c r="N608" s="1478"/>
      <c r="O608" s="1478"/>
      <c r="P608" s="1478"/>
      <c r="Q608" s="1478"/>
      <c r="R608" s="1478"/>
      <c r="S608" s="1479"/>
    </row>
    <row r="609" spans="1:19" s="943" customFormat="1" x14ac:dyDescent="0.25">
      <c r="A609" s="1477"/>
      <c r="B609" s="1478"/>
      <c r="C609" s="1478"/>
      <c r="D609" s="1478"/>
      <c r="E609" s="1478"/>
      <c r="F609" s="1478"/>
      <c r="G609" s="1478"/>
      <c r="H609" s="1478"/>
      <c r="I609" s="1478"/>
      <c r="J609" s="1478"/>
      <c r="K609" s="1478"/>
      <c r="L609" s="1478"/>
      <c r="M609" s="1478"/>
      <c r="N609" s="1478"/>
      <c r="O609" s="1478"/>
      <c r="P609" s="1478"/>
      <c r="Q609" s="1478"/>
      <c r="R609" s="1478"/>
      <c r="S609" s="1479"/>
    </row>
    <row r="610" spans="1:19" s="943" customFormat="1" x14ac:dyDescent="0.25">
      <c r="A610" s="1477"/>
      <c r="B610" s="1478"/>
      <c r="C610" s="1478"/>
      <c r="D610" s="1478"/>
      <c r="E610" s="1478"/>
      <c r="F610" s="1478"/>
      <c r="G610" s="1478"/>
      <c r="H610" s="1478"/>
      <c r="I610" s="1478"/>
      <c r="J610" s="1478"/>
      <c r="K610" s="1478"/>
      <c r="L610" s="1478"/>
      <c r="M610" s="1478"/>
      <c r="N610" s="1478"/>
      <c r="O610" s="1478"/>
      <c r="P610" s="1478"/>
      <c r="Q610" s="1478"/>
      <c r="R610" s="1478"/>
      <c r="S610" s="1479"/>
    </row>
    <row r="611" spans="1:19" s="943" customFormat="1" x14ac:dyDescent="0.25">
      <c r="A611" s="1480"/>
      <c r="B611" s="1481"/>
      <c r="C611" s="1481"/>
      <c r="D611" s="1481"/>
      <c r="E611" s="1481"/>
      <c r="F611" s="1481"/>
      <c r="G611" s="1481"/>
      <c r="H611" s="1481"/>
      <c r="I611" s="1481"/>
      <c r="J611" s="1481"/>
      <c r="K611" s="1481"/>
      <c r="L611" s="1481"/>
      <c r="M611" s="1481"/>
      <c r="N611" s="1481"/>
      <c r="O611" s="1481"/>
      <c r="P611" s="1481"/>
      <c r="Q611" s="1481"/>
      <c r="R611" s="1481"/>
      <c r="S611" s="1482"/>
    </row>
    <row r="612" spans="1:19" s="943" customFormat="1" x14ac:dyDescent="0.25">
      <c r="A612" s="1437" t="s">
        <v>60</v>
      </c>
      <c r="B612" s="1438"/>
      <c r="C612" s="1438"/>
      <c r="D612" s="1438"/>
      <c r="E612" s="665"/>
      <c r="F612" s="665"/>
      <c r="G612" s="665"/>
      <c r="H612" s="665"/>
      <c r="I612" s="665"/>
      <c r="J612" s="665"/>
      <c r="K612" s="666"/>
      <c r="L612" s="665"/>
      <c r="M612" s="665"/>
      <c r="N612" s="665"/>
      <c r="O612" s="665"/>
      <c r="P612" s="665"/>
      <c r="Q612" s="665"/>
      <c r="R612" s="665"/>
      <c r="S612" s="669"/>
    </row>
    <row r="613" spans="1:19" s="943" customFormat="1" x14ac:dyDescent="0.25">
      <c r="A613" s="1477" t="s">
        <v>1313</v>
      </c>
      <c r="B613" s="1478"/>
      <c r="C613" s="1478"/>
      <c r="D613" s="1478"/>
      <c r="E613" s="1478"/>
      <c r="F613" s="1478"/>
      <c r="G613" s="1478"/>
      <c r="H613" s="1478"/>
      <c r="I613" s="1478"/>
      <c r="J613" s="1478"/>
      <c r="K613" s="1478"/>
      <c r="L613" s="1478"/>
      <c r="M613" s="1478"/>
      <c r="N613" s="1478"/>
      <c r="O613" s="1478"/>
      <c r="P613" s="1478"/>
      <c r="Q613" s="1478"/>
      <c r="R613" s="1478"/>
      <c r="S613" s="1479"/>
    </row>
    <row r="614" spans="1:19" s="943" customFormat="1" x14ac:dyDescent="0.25">
      <c r="A614" s="1477"/>
      <c r="B614" s="1478"/>
      <c r="C614" s="1478"/>
      <c r="D614" s="1478"/>
      <c r="E614" s="1478"/>
      <c r="F614" s="1478"/>
      <c r="G614" s="1478"/>
      <c r="H614" s="1478"/>
      <c r="I614" s="1478"/>
      <c r="J614" s="1478"/>
      <c r="K614" s="1478"/>
      <c r="L614" s="1478"/>
      <c r="M614" s="1478"/>
      <c r="N614" s="1478"/>
      <c r="O614" s="1478"/>
      <c r="P614" s="1478"/>
      <c r="Q614" s="1478"/>
      <c r="R614" s="1478"/>
      <c r="S614" s="1479"/>
    </row>
    <row r="615" spans="1:19" s="943" customFormat="1" x14ac:dyDescent="0.25">
      <c r="A615" s="1477"/>
      <c r="B615" s="1478"/>
      <c r="C615" s="1478"/>
      <c r="D615" s="1478"/>
      <c r="E615" s="1478"/>
      <c r="F615" s="1478"/>
      <c r="G615" s="1478"/>
      <c r="H615" s="1478"/>
      <c r="I615" s="1478"/>
      <c r="J615" s="1478"/>
      <c r="K615" s="1478"/>
      <c r="L615" s="1478"/>
      <c r="M615" s="1478"/>
      <c r="N615" s="1478"/>
      <c r="O615" s="1478"/>
      <c r="P615" s="1478"/>
      <c r="Q615" s="1478"/>
      <c r="R615" s="1478"/>
      <c r="S615" s="1479"/>
    </row>
    <row r="616" spans="1:19" s="943" customFormat="1" x14ac:dyDescent="0.25">
      <c r="A616" s="875"/>
      <c r="B616" s="832"/>
      <c r="C616" s="654"/>
      <c r="D616" s="654"/>
      <c r="E616" s="654"/>
      <c r="F616" s="654"/>
      <c r="G616" s="654"/>
      <c r="H616" s="654"/>
      <c r="I616" s="654"/>
      <c r="J616" s="660"/>
      <c r="K616" s="1011"/>
      <c r="L616" s="884"/>
      <c r="M616" s="654"/>
      <c r="N616" s="895"/>
      <c r="O616" s="654"/>
      <c r="P616" s="654"/>
      <c r="Q616" s="654"/>
      <c r="R616" s="654"/>
      <c r="S616" s="663"/>
    </row>
    <row r="617" spans="1:19" s="943" customFormat="1" x14ac:dyDescent="0.25">
      <c r="A617" s="875"/>
      <c r="B617" s="832"/>
      <c r="C617" s="654"/>
      <c r="D617" s="654"/>
      <c r="E617" s="654"/>
      <c r="F617" s="654"/>
      <c r="G617" s="654"/>
      <c r="H617" s="961" t="s">
        <v>1294</v>
      </c>
      <c r="I617" s="654"/>
      <c r="J617" s="654"/>
      <c r="K617" s="660"/>
      <c r="L617" s="654"/>
      <c r="N617" s="967" t="s">
        <v>61</v>
      </c>
      <c r="O617" s="654"/>
      <c r="P617" s="654"/>
      <c r="Q617" s="654"/>
      <c r="R617" s="654"/>
      <c r="S617" s="663"/>
    </row>
    <row r="618" spans="1:19" s="943" customFormat="1" x14ac:dyDescent="0.25">
      <c r="A618" s="875"/>
      <c r="B618" s="832"/>
      <c r="C618" s="654"/>
      <c r="D618" s="654"/>
      <c r="E618" s="654"/>
      <c r="F618" s="920"/>
      <c r="G618" s="899"/>
      <c r="H618" s="865"/>
      <c r="I618" s="898"/>
      <c r="J618" s="1003" t="s">
        <v>1314</v>
      </c>
      <c r="K618" s="988"/>
      <c r="L618" s="832"/>
      <c r="M618" s="917" t="s">
        <v>1220</v>
      </c>
      <c r="N618" s="883"/>
      <c r="O618" s="864"/>
      <c r="P618" s="884" t="s">
        <v>62</v>
      </c>
      <c r="Q618" s="654"/>
      <c r="R618" s="654"/>
      <c r="S618" s="663"/>
    </row>
    <row r="619" spans="1:19" s="943" customFormat="1" x14ac:dyDescent="0.25">
      <c r="A619" s="875"/>
      <c r="B619" s="832"/>
      <c r="C619" s="654"/>
      <c r="D619" s="654"/>
      <c r="E619" s="654"/>
      <c r="F619" s="654"/>
      <c r="G619" s="961"/>
      <c r="H619" s="654"/>
      <c r="I619" s="654"/>
      <c r="J619" s="660"/>
      <c r="K619" s="654"/>
      <c r="L619" s="1032"/>
      <c r="M619" s="916"/>
      <c r="N619" s="654"/>
      <c r="O619" s="654"/>
      <c r="P619" s="654"/>
      <c r="Q619" s="654"/>
      <c r="R619" s="654"/>
      <c r="S619" s="663"/>
    </row>
    <row r="620" spans="1:19" s="943" customFormat="1" x14ac:dyDescent="0.25">
      <c r="A620" s="875"/>
      <c r="B620" s="832"/>
      <c r="C620" s="654"/>
      <c r="D620" s="654"/>
      <c r="E620" s="654"/>
      <c r="F620" s="920"/>
      <c r="G620" s="654"/>
      <c r="H620" s="830"/>
      <c r="I620" s="980"/>
      <c r="J620" s="988"/>
      <c r="K620" s="832"/>
      <c r="L620" s="981"/>
      <c r="M620" s="832"/>
      <c r="N620" s="654"/>
      <c r="O620" s="884"/>
      <c r="P620" s="654"/>
      <c r="Q620" s="654"/>
      <c r="R620" s="654"/>
      <c r="S620" s="663"/>
    </row>
    <row r="621" spans="1:19" s="943" customFormat="1" x14ac:dyDescent="0.25">
      <c r="A621" s="664"/>
      <c r="B621" s="654"/>
      <c r="C621" s="654"/>
      <c r="D621" s="654"/>
      <c r="E621" s="654"/>
      <c r="F621" s="654"/>
      <c r="G621" s="961"/>
      <c r="H621" s="654"/>
      <c r="I621" s="654"/>
      <c r="J621" s="660"/>
      <c r="K621" s="654"/>
      <c r="M621" s="916"/>
      <c r="N621" s="654"/>
      <c r="O621" s="654"/>
      <c r="P621" s="654"/>
      <c r="Q621" s="654"/>
      <c r="R621" s="654"/>
      <c r="S621" s="663"/>
    </row>
    <row r="622" spans="1:19" s="943" customFormat="1" x14ac:dyDescent="0.25">
      <c r="A622" s="875"/>
      <c r="B622" s="832"/>
      <c r="C622" s="654"/>
      <c r="D622" s="654"/>
      <c r="E622" s="654"/>
      <c r="F622" s="920"/>
      <c r="G622" s="654"/>
      <c r="H622" s="830"/>
      <c r="I622" s="980"/>
      <c r="J622" s="988"/>
      <c r="K622" s="832"/>
      <c r="L622" s="981"/>
      <c r="M622" s="832"/>
      <c r="N622" s="654"/>
      <c r="O622" s="884"/>
      <c r="P622" s="654"/>
      <c r="Q622" s="654"/>
      <c r="R622" s="654"/>
      <c r="S622" s="663"/>
    </row>
    <row r="623" spans="1:19" s="943" customFormat="1" x14ac:dyDescent="0.25">
      <c r="A623" s="664"/>
      <c r="B623" s="654"/>
      <c r="C623" s="654"/>
      <c r="D623" s="654"/>
      <c r="E623" s="654"/>
      <c r="F623" s="654"/>
      <c r="G623" s="915"/>
      <c r="H623" s="654"/>
      <c r="I623" s="654"/>
      <c r="J623" s="660"/>
      <c r="K623" s="654"/>
      <c r="L623" s="916"/>
      <c r="M623" s="654"/>
      <c r="N623" s="654"/>
      <c r="O623" s="654"/>
      <c r="P623" s="654"/>
      <c r="Q623" s="654"/>
      <c r="R623" s="654"/>
      <c r="S623" s="663"/>
    </row>
    <row r="624" spans="1:19" s="943" customFormat="1" x14ac:dyDescent="0.25">
      <c r="A624" s="875"/>
      <c r="B624" s="654"/>
      <c r="C624" s="654"/>
      <c r="D624" s="654"/>
      <c r="E624" s="654"/>
      <c r="F624" s="901"/>
      <c r="G624" s="828"/>
      <c r="H624" s="1015"/>
      <c r="I624" s="1015"/>
      <c r="J624" s="897"/>
      <c r="K624" s="897"/>
      <c r="L624" s="897"/>
      <c r="M624" s="828"/>
      <c r="N624" s="900"/>
      <c r="O624" s="574"/>
      <c r="P624" s="574"/>
      <c r="Q624" s="574"/>
      <c r="R624" s="574"/>
      <c r="S624" s="577"/>
    </row>
    <row r="625" spans="1:19" s="943" customFormat="1" x14ac:dyDescent="0.25">
      <c r="A625" s="1437" t="s">
        <v>352</v>
      </c>
      <c r="B625" s="1438"/>
      <c r="C625" s="1438"/>
      <c r="D625" s="1438"/>
      <c r="E625" s="665"/>
      <c r="F625" s="660"/>
      <c r="G625" s="660"/>
      <c r="H625" s="660"/>
      <c r="I625" s="660"/>
      <c r="J625" s="660"/>
      <c r="K625" s="896"/>
      <c r="L625" s="660"/>
      <c r="M625" s="660"/>
      <c r="N625" s="665"/>
      <c r="O625" s="665"/>
      <c r="P625" s="665"/>
      <c r="Q625" s="665"/>
      <c r="R625" s="665"/>
      <c r="S625" s="669"/>
    </row>
    <row r="626" spans="1:19" s="943" customFormat="1" x14ac:dyDescent="0.25">
      <c r="A626" s="875"/>
      <c r="B626" s="832"/>
      <c r="C626" s="832"/>
      <c r="D626" s="832"/>
      <c r="E626" s="832"/>
      <c r="F626" s="832"/>
      <c r="G626" s="832"/>
      <c r="H626" s="832"/>
      <c r="I626" s="832"/>
      <c r="J626" s="832"/>
      <c r="K626" s="832"/>
      <c r="L626" s="895"/>
      <c r="N626" s="918" t="s">
        <v>347</v>
      </c>
      <c r="P626" s="660"/>
      <c r="Q626" s="892"/>
      <c r="R626" s="895"/>
      <c r="S626" s="663"/>
    </row>
    <row r="627" spans="1:19" s="943" customFormat="1" x14ac:dyDescent="0.25">
      <c r="A627" s="875"/>
      <c r="B627" s="832"/>
      <c r="C627" s="832"/>
      <c r="D627" s="832"/>
      <c r="E627" s="832"/>
      <c r="F627" s="832"/>
      <c r="G627" s="832"/>
      <c r="H627" s="832"/>
      <c r="I627" s="832"/>
      <c r="J627" s="832"/>
      <c r="N627" s="1545">
        <v>26950</v>
      </c>
      <c r="O627" s="1545"/>
      <c r="P627" s="923" t="s">
        <v>433</v>
      </c>
      <c r="R627" s="895"/>
      <c r="S627" s="663"/>
    </row>
    <row r="628" spans="1:19" s="943" customFormat="1" x14ac:dyDescent="0.25">
      <c r="A628" s="875"/>
      <c r="B628" s="832"/>
      <c r="C628" s="832"/>
      <c r="D628" s="832"/>
      <c r="E628" s="832"/>
      <c r="F628" s="832"/>
      <c r="G628" s="832"/>
      <c r="H628" s="832"/>
      <c r="I628" s="832"/>
      <c r="J628" s="832"/>
      <c r="K628" s="1035"/>
      <c r="L628" s="981"/>
      <c r="M628" s="981"/>
      <c r="O628" s="981"/>
      <c r="P628" s="981"/>
      <c r="R628" s="660"/>
      <c r="S628" s="663"/>
    </row>
    <row r="629" spans="1:19" s="943" customFormat="1" x14ac:dyDescent="0.25">
      <c r="A629" s="875"/>
      <c r="B629" s="866" t="s">
        <v>1322</v>
      </c>
      <c r="C629" s="981"/>
      <c r="D629" s="832"/>
      <c r="E629" s="832"/>
      <c r="F629" s="832"/>
      <c r="G629" s="832"/>
      <c r="H629" s="832"/>
      <c r="I629" s="832"/>
      <c r="J629" s="832"/>
      <c r="K629" s="1035"/>
      <c r="L629" s="957"/>
      <c r="M629" s="1034"/>
      <c r="N629" s="981"/>
      <c r="O629" s="980"/>
      <c r="P629" s="914"/>
      <c r="R629" s="660"/>
      <c r="S629" s="663"/>
    </row>
    <row r="630" spans="1:19" s="943" customFormat="1" x14ac:dyDescent="0.25">
      <c r="A630" s="875"/>
      <c r="B630" s="988" t="s">
        <v>1317</v>
      </c>
      <c r="C630" s="988"/>
      <c r="D630" s="832"/>
      <c r="E630" s="832"/>
      <c r="F630" s="832"/>
      <c r="G630" s="832"/>
      <c r="H630" s="832"/>
      <c r="I630" s="832"/>
      <c r="J630" s="832"/>
      <c r="K630" s="1035"/>
      <c r="L630" s="957"/>
      <c r="M630" s="1034"/>
      <c r="N630" s="981"/>
      <c r="O630" s="980"/>
      <c r="P630" s="914"/>
      <c r="R630" s="660"/>
      <c r="S630" s="663"/>
    </row>
    <row r="631" spans="1:19" s="943" customFormat="1" x14ac:dyDescent="0.25">
      <c r="A631" s="875"/>
      <c r="B631" s="988" t="s">
        <v>1318</v>
      </c>
      <c r="C631" s="988"/>
      <c r="D631" s="832"/>
      <c r="E631" s="832"/>
      <c r="F631" s="832"/>
      <c r="G631" s="832"/>
      <c r="H631" s="832"/>
      <c r="I631" s="832"/>
      <c r="J631" s="832"/>
      <c r="K631" s="1035"/>
      <c r="L631" s="957"/>
      <c r="M631" s="1034"/>
      <c r="N631" s="981"/>
      <c r="O631" s="980"/>
      <c r="P631" s="914"/>
      <c r="R631" s="660"/>
      <c r="S631" s="663"/>
    </row>
    <row r="632" spans="1:19" s="943" customFormat="1" x14ac:dyDescent="0.25">
      <c r="A632" s="832"/>
      <c r="B632" s="988" t="s">
        <v>1319</v>
      </c>
      <c r="C632" s="988"/>
      <c r="D632" s="832"/>
      <c r="E632" s="832"/>
      <c r="F632" s="832"/>
      <c r="G632" s="832"/>
      <c r="H632" s="832"/>
      <c r="I632" s="832"/>
      <c r="J632" s="832"/>
      <c r="K632" s="932"/>
      <c r="L632" s="1036"/>
      <c r="M632" s="981"/>
      <c r="N632" s="946"/>
      <c r="O632" s="1028"/>
      <c r="P632" s="956"/>
      <c r="Q632" s="660"/>
      <c r="R632" s="660"/>
      <c r="S632" s="663"/>
    </row>
    <row r="633" spans="1:19" s="943" customFormat="1" x14ac:dyDescent="0.25">
      <c r="A633" s="832"/>
      <c r="B633" s="988" t="s">
        <v>1320</v>
      </c>
      <c r="C633" s="988"/>
      <c r="D633" s="832"/>
      <c r="E633" s="832"/>
      <c r="F633" s="832"/>
      <c r="G633" s="832"/>
      <c r="H633" s="832"/>
      <c r="I633" s="832"/>
      <c r="J633" s="832"/>
      <c r="K633" s="932"/>
      <c r="L633" s="932"/>
      <c r="M633" s="928"/>
      <c r="N633" s="946"/>
      <c r="O633" s="1028"/>
      <c r="P633" s="956"/>
      <c r="Q633" s="660"/>
      <c r="R633" s="660"/>
      <c r="S633" s="663"/>
    </row>
    <row r="634" spans="1:19" s="943" customFormat="1" x14ac:dyDescent="0.25">
      <c r="A634" s="832"/>
      <c r="B634" s="988" t="s">
        <v>1321</v>
      </c>
      <c r="C634" s="988"/>
      <c r="D634" s="832"/>
      <c r="E634" s="832"/>
      <c r="F634" s="832"/>
      <c r="G634" s="832"/>
      <c r="H634" s="832"/>
      <c r="I634" s="832"/>
      <c r="J634" s="832"/>
      <c r="K634" s="1037"/>
      <c r="L634" s="932"/>
      <c r="M634" s="928"/>
      <c r="N634" s="914"/>
      <c r="O634" s="957"/>
      <c r="P634" s="956"/>
      <c r="Q634" s="660"/>
      <c r="R634" s="660"/>
      <c r="S634" s="663"/>
    </row>
    <row r="635" spans="1:19" s="943" customFormat="1" x14ac:dyDescent="0.25">
      <c r="A635" s="1543"/>
      <c r="B635" s="1544"/>
      <c r="C635" s="1544"/>
      <c r="D635" s="1544"/>
      <c r="E635" s="1544"/>
      <c r="F635" s="1544"/>
      <c r="G635" s="1544"/>
      <c r="H635" s="1544"/>
      <c r="I635" s="1544"/>
      <c r="J635" s="832"/>
      <c r="K635" s="1014"/>
      <c r="L635" s="932"/>
      <c r="N635" s="895"/>
      <c r="O635" s="957"/>
      <c r="P635" s="956"/>
      <c r="Q635" s="660"/>
      <c r="R635" s="660"/>
      <c r="S635" s="663"/>
    </row>
    <row r="636" spans="1:19" s="943" customFormat="1" x14ac:dyDescent="0.25">
      <c r="A636" s="1033"/>
      <c r="B636" s="955"/>
      <c r="C636" s="955" t="s">
        <v>1308</v>
      </c>
      <c r="D636" s="955"/>
      <c r="E636" s="955"/>
      <c r="F636" s="955"/>
      <c r="G636" s="955"/>
      <c r="H636" s="955"/>
      <c r="I636" s="955"/>
      <c r="J636" s="832"/>
      <c r="K636" s="1011"/>
      <c r="L636" s="892"/>
      <c r="M636" s="892"/>
      <c r="N636" s="1044" t="s">
        <v>363</v>
      </c>
      <c r="O636" s="892"/>
      <c r="P636" s="892"/>
      <c r="Q636" s="895"/>
      <c r="R636" s="654"/>
      <c r="S636" s="663"/>
    </row>
    <row r="637" spans="1:19" s="943" customFormat="1" x14ac:dyDescent="0.25">
      <c r="A637" s="875"/>
      <c r="B637" s="832"/>
      <c r="C637" s="955" t="s">
        <v>1309</v>
      </c>
      <c r="D637" s="832"/>
      <c r="E637" s="832"/>
      <c r="F637" s="832"/>
      <c r="G637" s="832"/>
      <c r="H637" s="832"/>
      <c r="I637" s="832"/>
      <c r="J637" s="832"/>
      <c r="K637" s="917"/>
      <c r="L637" s="918"/>
      <c r="M637" s="917"/>
      <c r="N637" s="832"/>
      <c r="O637" s="832"/>
      <c r="P637" s="918"/>
      <c r="Q637" s="832"/>
      <c r="R637" s="654"/>
      <c r="S637" s="663"/>
    </row>
    <row r="638" spans="1:19" s="943" customFormat="1" x14ac:dyDescent="0.25">
      <c r="A638" s="578"/>
      <c r="B638" s="574"/>
      <c r="C638" s="959"/>
      <c r="D638" s="574"/>
      <c r="E638" s="574"/>
      <c r="F638" s="574"/>
      <c r="G638" s="574"/>
      <c r="H638" s="574"/>
      <c r="I638" s="574"/>
      <c r="J638" s="574"/>
      <c r="K638" s="574"/>
      <c r="L638" s="574"/>
      <c r="M638" s="574"/>
      <c r="N638" s="574"/>
      <c r="O638" s="574"/>
      <c r="P638" s="574"/>
      <c r="Q638" s="574"/>
      <c r="R638" s="574"/>
      <c r="S638" s="577"/>
    </row>
    <row r="639" spans="1:19" s="943" customFormat="1" ht="14.25" customHeight="1" x14ac:dyDescent="0.25">
      <c r="A639" s="1452" t="s">
        <v>51</v>
      </c>
      <c r="B639" s="1453"/>
      <c r="C639" s="1453"/>
      <c r="D639" s="1454"/>
      <c r="E639" s="1455" t="s">
        <v>940</v>
      </c>
      <c r="F639" s="1456"/>
      <c r="G639" s="1456"/>
      <c r="H639" s="1456"/>
      <c r="I639" s="1456"/>
      <c r="J639" s="1456"/>
      <c r="K639" s="1456"/>
      <c r="L639" s="1456"/>
      <c r="M639" s="1456"/>
      <c r="N639" s="1456"/>
      <c r="O639" s="1456"/>
      <c r="P639" s="1456"/>
      <c r="Q639" s="1456"/>
      <c r="R639" s="1456"/>
      <c r="S639" s="1457"/>
    </row>
    <row r="640" spans="1:19" s="943" customFormat="1" ht="14.25" customHeight="1" x14ac:dyDescent="0.25">
      <c r="A640" s="1461" t="s">
        <v>1288</v>
      </c>
      <c r="B640" s="1462"/>
      <c r="C640" s="1462"/>
      <c r="D640" s="1463"/>
      <c r="E640" s="1458"/>
      <c r="F640" s="1459"/>
      <c r="G640" s="1459"/>
      <c r="H640" s="1459"/>
      <c r="I640" s="1459"/>
      <c r="J640" s="1459"/>
      <c r="K640" s="1459"/>
      <c r="L640" s="1459"/>
      <c r="M640" s="1459"/>
      <c r="N640" s="1459"/>
      <c r="O640" s="1459"/>
      <c r="P640" s="1459"/>
      <c r="Q640" s="1459"/>
      <c r="R640" s="1459"/>
      <c r="S640" s="1460"/>
    </row>
    <row r="641" spans="1:19" s="943" customFormat="1" ht="13.8" x14ac:dyDescent="0.25">
      <c r="A641" s="1464" t="s">
        <v>52</v>
      </c>
      <c r="B641" s="1465"/>
      <c r="C641" s="1465"/>
      <c r="D641" s="1466"/>
      <c r="E641" s="1467" t="s">
        <v>1273</v>
      </c>
      <c r="F641" s="1468"/>
      <c r="G641" s="1468"/>
      <c r="H641" s="1468"/>
      <c r="I641" s="1468"/>
      <c r="J641" s="1468"/>
      <c r="K641" s="1468"/>
      <c r="L641" s="1468"/>
      <c r="M641" s="1468"/>
      <c r="N641" s="1468"/>
      <c r="O641" s="1468"/>
      <c r="P641" s="1468"/>
      <c r="Q641" s="1468"/>
      <c r="R641" s="1468"/>
      <c r="S641" s="1469"/>
    </row>
    <row r="642" spans="1:19" s="943" customFormat="1" x14ac:dyDescent="0.25">
      <c r="A642" s="1437" t="s">
        <v>53</v>
      </c>
      <c r="B642" s="1438"/>
      <c r="C642" s="1438"/>
      <c r="D642" s="1438"/>
      <c r="E642" s="1017"/>
      <c r="F642" s="665"/>
      <c r="G642" s="665"/>
      <c r="H642" s="665"/>
      <c r="I642" s="665"/>
      <c r="J642" s="665"/>
      <c r="K642" s="665"/>
      <c r="L642" s="665"/>
      <c r="M642" s="665"/>
      <c r="N642" s="665"/>
      <c r="O642" s="665"/>
      <c r="P642" s="665"/>
      <c r="Q642" s="665"/>
      <c r="R642" s="665"/>
      <c r="S642" s="669"/>
    </row>
    <row r="643" spans="1:19" s="943" customFormat="1" x14ac:dyDescent="0.25">
      <c r="A643" s="1470" t="s">
        <v>1323</v>
      </c>
      <c r="B643" s="1471"/>
      <c r="C643" s="1471"/>
      <c r="D643" s="1471"/>
      <c r="E643" s="1471"/>
      <c r="F643" s="1471"/>
      <c r="G643" s="1471"/>
      <c r="H643" s="1471"/>
      <c r="I643" s="1471"/>
      <c r="J643" s="1471"/>
      <c r="K643" s="1471"/>
      <c r="L643" s="1471"/>
      <c r="M643" s="1471"/>
      <c r="N643" s="1471"/>
      <c r="O643" s="1471"/>
      <c r="P643" s="1471"/>
      <c r="Q643" s="1471"/>
      <c r="R643" s="1471"/>
      <c r="S643" s="1472"/>
    </row>
    <row r="644" spans="1:19" s="943" customFormat="1" x14ac:dyDescent="0.25">
      <c r="A644" s="1473"/>
      <c r="B644" s="1471"/>
      <c r="C644" s="1471"/>
      <c r="D644" s="1471"/>
      <c r="E644" s="1471"/>
      <c r="F644" s="1471"/>
      <c r="G644" s="1471"/>
      <c r="H644" s="1471"/>
      <c r="I644" s="1471"/>
      <c r="J644" s="1471"/>
      <c r="K644" s="1471"/>
      <c r="L644" s="1471"/>
      <c r="M644" s="1471"/>
      <c r="N644" s="1471"/>
      <c r="O644" s="1471"/>
      <c r="P644" s="1471"/>
      <c r="Q644" s="1471"/>
      <c r="R644" s="1471"/>
      <c r="S644" s="1472"/>
    </row>
    <row r="645" spans="1:19" s="943" customFormat="1" x14ac:dyDescent="0.25">
      <c r="A645" s="1473"/>
      <c r="B645" s="1471"/>
      <c r="C645" s="1471"/>
      <c r="D645" s="1471"/>
      <c r="E645" s="1471"/>
      <c r="F645" s="1471"/>
      <c r="G645" s="1471"/>
      <c r="H645" s="1471"/>
      <c r="I645" s="1471"/>
      <c r="J645" s="1471"/>
      <c r="K645" s="1471"/>
      <c r="L645" s="1471"/>
      <c r="M645" s="1471"/>
      <c r="N645" s="1471"/>
      <c r="O645" s="1471"/>
      <c r="P645" s="1471"/>
      <c r="Q645" s="1471"/>
      <c r="R645" s="1471"/>
      <c r="S645" s="1472"/>
    </row>
    <row r="646" spans="1:19" s="943" customFormat="1" x14ac:dyDescent="0.25">
      <c r="A646" s="1473"/>
      <c r="B646" s="1471"/>
      <c r="C646" s="1471"/>
      <c r="D646" s="1471"/>
      <c r="E646" s="1471"/>
      <c r="F646" s="1471"/>
      <c r="G646" s="1471"/>
      <c r="H646" s="1471"/>
      <c r="I646" s="1471"/>
      <c r="J646" s="1471"/>
      <c r="K646" s="1471"/>
      <c r="L646" s="1471"/>
      <c r="M646" s="1471"/>
      <c r="N646" s="1471"/>
      <c r="O646" s="1471"/>
      <c r="P646" s="1471"/>
      <c r="Q646" s="1471"/>
      <c r="R646" s="1471"/>
      <c r="S646" s="1472"/>
    </row>
    <row r="647" spans="1:19" s="943" customFormat="1" x14ac:dyDescent="0.25">
      <c r="A647" s="1473"/>
      <c r="B647" s="1471"/>
      <c r="C647" s="1471"/>
      <c r="D647" s="1471"/>
      <c r="E647" s="1471"/>
      <c r="F647" s="1471"/>
      <c r="G647" s="1471"/>
      <c r="H647" s="1471"/>
      <c r="I647" s="1471"/>
      <c r="J647" s="1471"/>
      <c r="K647" s="1471"/>
      <c r="L647" s="1471"/>
      <c r="M647" s="1471"/>
      <c r="N647" s="1471"/>
      <c r="O647" s="1471"/>
      <c r="P647" s="1471"/>
      <c r="Q647" s="1471"/>
      <c r="R647" s="1471"/>
      <c r="S647" s="1472"/>
    </row>
    <row r="648" spans="1:19" s="943" customFormat="1" x14ac:dyDescent="0.25">
      <c r="A648" s="1473"/>
      <c r="B648" s="1471"/>
      <c r="C648" s="1471"/>
      <c r="D648" s="1471"/>
      <c r="E648" s="1471"/>
      <c r="F648" s="1471"/>
      <c r="G648" s="1471"/>
      <c r="H648" s="1471"/>
      <c r="I648" s="1471"/>
      <c r="J648" s="1471"/>
      <c r="K648" s="1471"/>
      <c r="L648" s="1471"/>
      <c r="M648" s="1471"/>
      <c r="N648" s="1471"/>
      <c r="O648" s="1471"/>
      <c r="P648" s="1471"/>
      <c r="Q648" s="1471"/>
      <c r="R648" s="1471"/>
      <c r="S648" s="1472"/>
    </row>
    <row r="649" spans="1:19" s="943" customFormat="1" x14ac:dyDescent="0.25">
      <c r="A649" s="1473"/>
      <c r="B649" s="1471"/>
      <c r="C649" s="1471"/>
      <c r="D649" s="1471"/>
      <c r="E649" s="1471"/>
      <c r="F649" s="1471"/>
      <c r="G649" s="1471"/>
      <c r="H649" s="1471"/>
      <c r="I649" s="1471"/>
      <c r="J649" s="1471"/>
      <c r="K649" s="1471"/>
      <c r="L649" s="1471"/>
      <c r="M649" s="1471"/>
      <c r="N649" s="1471"/>
      <c r="O649" s="1471"/>
      <c r="P649" s="1471"/>
      <c r="Q649" s="1471"/>
      <c r="R649" s="1471"/>
      <c r="S649" s="1472"/>
    </row>
    <row r="650" spans="1:19" s="943" customFormat="1" ht="15.75" customHeight="1" x14ac:dyDescent="0.25">
      <c r="A650" s="1473"/>
      <c r="B650" s="1471"/>
      <c r="C650" s="1471"/>
      <c r="D650" s="1471"/>
      <c r="E650" s="1471"/>
      <c r="F650" s="1471"/>
      <c r="G650" s="1471"/>
      <c r="H650" s="1471"/>
      <c r="I650" s="1471"/>
      <c r="J650" s="1471"/>
      <c r="K650" s="1471"/>
      <c r="L650" s="1471"/>
      <c r="M650" s="1471"/>
      <c r="N650" s="1471"/>
      <c r="O650" s="1471"/>
      <c r="P650" s="1471"/>
      <c r="Q650" s="1471"/>
      <c r="R650" s="1471"/>
      <c r="S650" s="1472"/>
    </row>
    <row r="651" spans="1:19" s="943" customFormat="1" x14ac:dyDescent="0.25">
      <c r="A651" s="1473"/>
      <c r="B651" s="1471"/>
      <c r="C651" s="1471"/>
      <c r="D651" s="1471"/>
      <c r="E651" s="1471"/>
      <c r="F651" s="1471"/>
      <c r="G651" s="1471"/>
      <c r="H651" s="1471"/>
      <c r="I651" s="1471"/>
      <c r="J651" s="1471"/>
      <c r="K651" s="1471"/>
      <c r="L651" s="1471"/>
      <c r="M651" s="1471"/>
      <c r="N651" s="1471"/>
      <c r="O651" s="1471"/>
      <c r="P651" s="1471"/>
      <c r="Q651" s="1471"/>
      <c r="R651" s="1471"/>
      <c r="S651" s="1472"/>
    </row>
    <row r="652" spans="1:19" s="943" customFormat="1" x14ac:dyDescent="0.25">
      <c r="A652" s="1474"/>
      <c r="B652" s="1475"/>
      <c r="C652" s="1475"/>
      <c r="D652" s="1475"/>
      <c r="E652" s="1475"/>
      <c r="F652" s="1475"/>
      <c r="G652" s="1475"/>
      <c r="H652" s="1475"/>
      <c r="I652" s="1475"/>
      <c r="J652" s="1475"/>
      <c r="K652" s="1475"/>
      <c r="L652" s="1475"/>
      <c r="M652" s="1475"/>
      <c r="N652" s="1475"/>
      <c r="O652" s="1475"/>
      <c r="P652" s="1475"/>
      <c r="Q652" s="1475"/>
      <c r="R652" s="1475"/>
      <c r="S652" s="1476"/>
    </row>
    <row r="653" spans="1:19" s="943" customFormat="1" x14ac:dyDescent="0.25">
      <c r="A653" s="1437" t="s">
        <v>351</v>
      </c>
      <c r="B653" s="1438"/>
      <c r="C653" s="1438"/>
      <c r="D653" s="1438"/>
      <c r="E653" s="668"/>
      <c r="F653" s="665"/>
      <c r="G653" s="665"/>
      <c r="H653" s="665"/>
      <c r="I653" s="665"/>
      <c r="J653" s="665"/>
      <c r="K653" s="665"/>
      <c r="L653" s="665"/>
      <c r="M653" s="665"/>
      <c r="N653" s="665"/>
      <c r="O653" s="665"/>
      <c r="P653" s="665"/>
      <c r="Q653" s="665"/>
      <c r="R653" s="665"/>
      <c r="S653" s="669"/>
    </row>
    <row r="654" spans="1:19" s="943" customFormat="1" x14ac:dyDescent="0.25">
      <c r="A654" s="1477"/>
      <c r="B654" s="1478"/>
      <c r="C654" s="1478"/>
      <c r="D654" s="1478"/>
      <c r="E654" s="1478"/>
      <c r="F654" s="1478"/>
      <c r="G654" s="1478"/>
      <c r="H654" s="1478"/>
      <c r="I654" s="1478"/>
      <c r="J654" s="1478"/>
      <c r="K654" s="1478"/>
      <c r="L654" s="1478"/>
      <c r="M654" s="1478"/>
      <c r="N654" s="1478"/>
      <c r="O654" s="1478"/>
      <c r="P654" s="1478"/>
      <c r="Q654" s="1478"/>
      <c r="R654" s="1478"/>
      <c r="S654" s="1479"/>
    </row>
    <row r="655" spans="1:19" s="943" customFormat="1" x14ac:dyDescent="0.25">
      <c r="A655" s="1477"/>
      <c r="B655" s="1478"/>
      <c r="C655" s="1478"/>
      <c r="D655" s="1478"/>
      <c r="E655" s="1478"/>
      <c r="F655" s="1478"/>
      <c r="G655" s="1478"/>
      <c r="H655" s="1478"/>
      <c r="I655" s="1478"/>
      <c r="J655" s="1478"/>
      <c r="K655" s="1478"/>
      <c r="L655" s="1478"/>
      <c r="M655" s="1478"/>
      <c r="N655" s="1478"/>
      <c r="O655" s="1478"/>
      <c r="P655" s="1478"/>
      <c r="Q655" s="1478"/>
      <c r="R655" s="1478"/>
      <c r="S655" s="1479"/>
    </row>
    <row r="656" spans="1:19" s="943" customFormat="1" x14ac:dyDescent="0.25">
      <c r="A656" s="1480"/>
      <c r="B656" s="1481"/>
      <c r="C656" s="1481"/>
      <c r="D656" s="1481"/>
      <c r="E656" s="1481"/>
      <c r="F656" s="1481"/>
      <c r="G656" s="1481"/>
      <c r="H656" s="1481"/>
      <c r="I656" s="1481"/>
      <c r="J656" s="1481"/>
      <c r="K656" s="1481"/>
      <c r="L656" s="1481"/>
      <c r="M656" s="1481"/>
      <c r="N656" s="1481"/>
      <c r="O656" s="1481"/>
      <c r="P656" s="1481"/>
      <c r="Q656" s="1481"/>
      <c r="R656" s="1481"/>
      <c r="S656" s="1482"/>
    </row>
    <row r="657" spans="1:19" s="943" customFormat="1" x14ac:dyDescent="0.25">
      <c r="A657" s="1437" t="s">
        <v>54</v>
      </c>
      <c r="B657" s="1438"/>
      <c r="C657" s="1438"/>
      <c r="D657" s="1438"/>
      <c r="E657" s="660"/>
      <c r="F657" s="660"/>
      <c r="G657" s="660"/>
      <c r="H657" s="660"/>
      <c r="I657" s="660"/>
      <c r="J657" s="660"/>
      <c r="K657" s="660"/>
      <c r="L657" s="660"/>
      <c r="M657" s="660"/>
      <c r="N657" s="660"/>
      <c r="O657" s="660"/>
      <c r="P657" s="660"/>
      <c r="Q657" s="660"/>
      <c r="R657" s="660"/>
      <c r="S657" s="661"/>
    </row>
    <row r="658" spans="1:19" s="943" customFormat="1" x14ac:dyDescent="0.25">
      <c r="A658" s="1477" t="s">
        <v>1324</v>
      </c>
      <c r="B658" s="1478"/>
      <c r="C658" s="1478"/>
      <c r="D658" s="1478"/>
      <c r="E658" s="1478"/>
      <c r="F658" s="1478"/>
      <c r="G658" s="1478"/>
      <c r="H658" s="1478"/>
      <c r="I658" s="1478"/>
      <c r="J658" s="1478"/>
      <c r="K658" s="1478"/>
      <c r="L658" s="1478"/>
      <c r="M658" s="1478"/>
      <c r="N658" s="1478"/>
      <c r="O658" s="1478"/>
      <c r="P658" s="1478"/>
      <c r="Q658" s="1478"/>
      <c r="R658" s="1478"/>
      <c r="S658" s="1479"/>
    </row>
    <row r="659" spans="1:19" s="943" customFormat="1" x14ac:dyDescent="0.25">
      <c r="A659" s="1477"/>
      <c r="B659" s="1478"/>
      <c r="C659" s="1478"/>
      <c r="D659" s="1478"/>
      <c r="E659" s="1478"/>
      <c r="F659" s="1478"/>
      <c r="G659" s="1478"/>
      <c r="H659" s="1478"/>
      <c r="I659" s="1478"/>
      <c r="J659" s="1478"/>
      <c r="K659" s="1478"/>
      <c r="L659" s="1478"/>
      <c r="M659" s="1478"/>
      <c r="N659" s="1478"/>
      <c r="O659" s="1478"/>
      <c r="P659" s="1478"/>
      <c r="Q659" s="1478"/>
      <c r="R659" s="1478"/>
      <c r="S659" s="1479"/>
    </row>
    <row r="660" spans="1:19" s="943" customFormat="1" x14ac:dyDescent="0.25">
      <c r="A660" s="1477"/>
      <c r="B660" s="1478"/>
      <c r="C660" s="1478"/>
      <c r="D660" s="1478"/>
      <c r="E660" s="1478"/>
      <c r="F660" s="1478"/>
      <c r="G660" s="1478"/>
      <c r="H660" s="1478"/>
      <c r="I660" s="1478"/>
      <c r="J660" s="1478"/>
      <c r="K660" s="1478"/>
      <c r="L660" s="1478"/>
      <c r="M660" s="1478"/>
      <c r="N660" s="1478"/>
      <c r="O660" s="1478"/>
      <c r="P660" s="1478"/>
      <c r="Q660" s="1478"/>
      <c r="R660" s="1478"/>
      <c r="S660" s="1479"/>
    </row>
    <row r="661" spans="1:19" s="943" customFormat="1" x14ac:dyDescent="0.25">
      <c r="A661" s="1477"/>
      <c r="B661" s="1478"/>
      <c r="C661" s="1478"/>
      <c r="D661" s="1478"/>
      <c r="E661" s="1478"/>
      <c r="F661" s="1478"/>
      <c r="G661" s="1478"/>
      <c r="H661" s="1478"/>
      <c r="I661" s="1478"/>
      <c r="J661" s="1478"/>
      <c r="K661" s="1478"/>
      <c r="L661" s="1478"/>
      <c r="M661" s="1478"/>
      <c r="N661" s="1478"/>
      <c r="O661" s="1478"/>
      <c r="P661" s="1478"/>
      <c r="Q661" s="1478"/>
      <c r="R661" s="1478"/>
      <c r="S661" s="1479"/>
    </row>
    <row r="662" spans="1:19" s="943" customFormat="1" x14ac:dyDescent="0.25">
      <c r="A662" s="1477"/>
      <c r="B662" s="1478"/>
      <c r="C662" s="1478"/>
      <c r="D662" s="1478"/>
      <c r="E662" s="1478"/>
      <c r="F662" s="1478"/>
      <c r="G662" s="1478"/>
      <c r="H662" s="1478"/>
      <c r="I662" s="1478"/>
      <c r="J662" s="1478"/>
      <c r="K662" s="1478"/>
      <c r="L662" s="1478"/>
      <c r="M662" s="1478"/>
      <c r="N662" s="1478"/>
      <c r="O662" s="1478"/>
      <c r="P662" s="1478"/>
      <c r="Q662" s="1478"/>
      <c r="R662" s="1478"/>
      <c r="S662" s="1479"/>
    </row>
    <row r="663" spans="1:19" s="943" customFormat="1" x14ac:dyDescent="0.25">
      <c r="A663" s="1477"/>
      <c r="B663" s="1478"/>
      <c r="C663" s="1478"/>
      <c r="D663" s="1478"/>
      <c r="E663" s="1478"/>
      <c r="F663" s="1478"/>
      <c r="G663" s="1478"/>
      <c r="H663" s="1478"/>
      <c r="I663" s="1478"/>
      <c r="J663" s="1478"/>
      <c r="K663" s="1478"/>
      <c r="L663" s="1478"/>
      <c r="M663" s="1478"/>
      <c r="N663" s="1478"/>
      <c r="O663" s="1478"/>
      <c r="P663" s="1478"/>
      <c r="Q663" s="1478"/>
      <c r="R663" s="1478"/>
      <c r="S663" s="1479"/>
    </row>
    <row r="664" spans="1:19" s="943" customFormat="1" x14ac:dyDescent="0.25">
      <c r="A664" s="1477"/>
      <c r="B664" s="1478"/>
      <c r="C664" s="1478"/>
      <c r="D664" s="1478"/>
      <c r="E664" s="1478"/>
      <c r="F664" s="1478"/>
      <c r="G664" s="1478"/>
      <c r="H664" s="1478"/>
      <c r="I664" s="1478"/>
      <c r="J664" s="1478"/>
      <c r="K664" s="1478"/>
      <c r="L664" s="1478"/>
      <c r="M664" s="1478"/>
      <c r="N664" s="1478"/>
      <c r="O664" s="1478"/>
      <c r="P664" s="1478"/>
      <c r="Q664" s="1478"/>
      <c r="R664" s="1478"/>
      <c r="S664" s="1479"/>
    </row>
    <row r="665" spans="1:19" s="943" customFormat="1" x14ac:dyDescent="0.25">
      <c r="A665" s="1477"/>
      <c r="B665" s="1478"/>
      <c r="C665" s="1478"/>
      <c r="D665" s="1478"/>
      <c r="E665" s="1478"/>
      <c r="F665" s="1478"/>
      <c r="G665" s="1478"/>
      <c r="H665" s="1478"/>
      <c r="I665" s="1478"/>
      <c r="J665" s="1478"/>
      <c r="K665" s="1478"/>
      <c r="L665" s="1478"/>
      <c r="M665" s="1478"/>
      <c r="N665" s="1478"/>
      <c r="O665" s="1478"/>
      <c r="P665" s="1478"/>
      <c r="Q665" s="1478"/>
      <c r="R665" s="1478"/>
      <c r="S665" s="1479"/>
    </row>
    <row r="666" spans="1:19" s="943" customFormat="1" x14ac:dyDescent="0.25">
      <c r="A666" s="1477"/>
      <c r="B666" s="1478"/>
      <c r="C666" s="1478"/>
      <c r="D666" s="1478"/>
      <c r="E666" s="1478"/>
      <c r="F666" s="1478"/>
      <c r="G666" s="1478"/>
      <c r="H666" s="1478"/>
      <c r="I666" s="1478"/>
      <c r="J666" s="1478"/>
      <c r="K666" s="1478"/>
      <c r="L666" s="1478"/>
      <c r="M666" s="1478"/>
      <c r="N666" s="1478"/>
      <c r="O666" s="1478"/>
      <c r="P666" s="1478"/>
      <c r="Q666" s="1478"/>
      <c r="R666" s="1478"/>
      <c r="S666" s="1479"/>
    </row>
    <row r="667" spans="1:19" s="943" customFormat="1" x14ac:dyDescent="0.25">
      <c r="A667" s="1477"/>
      <c r="B667" s="1478"/>
      <c r="C667" s="1478"/>
      <c r="D667" s="1478"/>
      <c r="E667" s="1478"/>
      <c r="F667" s="1478"/>
      <c r="G667" s="1478"/>
      <c r="H667" s="1478"/>
      <c r="I667" s="1478"/>
      <c r="J667" s="1478"/>
      <c r="K667" s="1478"/>
      <c r="L667" s="1478"/>
      <c r="M667" s="1478"/>
      <c r="N667" s="1478"/>
      <c r="O667" s="1478"/>
      <c r="P667" s="1478"/>
      <c r="Q667" s="1478"/>
      <c r="R667" s="1478"/>
      <c r="S667" s="1479"/>
    </row>
    <row r="668" spans="1:19" s="943" customFormat="1" x14ac:dyDescent="0.25">
      <c r="A668" s="1477"/>
      <c r="B668" s="1478"/>
      <c r="C668" s="1478"/>
      <c r="D668" s="1478"/>
      <c r="E668" s="1478"/>
      <c r="F668" s="1478"/>
      <c r="G668" s="1478"/>
      <c r="H668" s="1478"/>
      <c r="I668" s="1478"/>
      <c r="J668" s="1478"/>
      <c r="K668" s="1478"/>
      <c r="L668" s="1478"/>
      <c r="M668" s="1478"/>
      <c r="N668" s="1478"/>
      <c r="O668" s="1478"/>
      <c r="P668" s="1478"/>
      <c r="Q668" s="1478"/>
      <c r="R668" s="1478"/>
      <c r="S668" s="1479"/>
    </row>
    <row r="669" spans="1:19" s="943" customFormat="1" x14ac:dyDescent="0.25">
      <c r="A669" s="1480"/>
      <c r="B669" s="1481"/>
      <c r="C669" s="1481"/>
      <c r="D669" s="1481"/>
      <c r="E669" s="1481"/>
      <c r="F669" s="1481"/>
      <c r="G669" s="1481"/>
      <c r="H669" s="1481"/>
      <c r="I669" s="1481"/>
      <c r="J669" s="1481"/>
      <c r="K669" s="1481"/>
      <c r="L669" s="1481"/>
      <c r="M669" s="1481"/>
      <c r="N669" s="1481"/>
      <c r="O669" s="1481"/>
      <c r="P669" s="1481"/>
      <c r="Q669" s="1481"/>
      <c r="R669" s="1481"/>
      <c r="S669" s="1482"/>
    </row>
    <row r="670" spans="1:19" s="943" customFormat="1" x14ac:dyDescent="0.25">
      <c r="A670" s="1437" t="s">
        <v>60</v>
      </c>
      <c r="B670" s="1438"/>
      <c r="C670" s="1438"/>
      <c r="D670" s="1438"/>
      <c r="E670" s="665"/>
      <c r="F670" s="665"/>
      <c r="G670" s="665"/>
      <c r="H670" s="665"/>
      <c r="I670" s="665"/>
      <c r="J670" s="665"/>
      <c r="K670" s="666"/>
      <c r="L670" s="665"/>
      <c r="M670" s="665"/>
      <c r="N670" s="665"/>
      <c r="O670" s="665"/>
      <c r="P670" s="665"/>
      <c r="Q670" s="665"/>
      <c r="R670" s="665"/>
      <c r="S670" s="669"/>
    </row>
    <row r="671" spans="1:19" s="943" customFormat="1" x14ac:dyDescent="0.25">
      <c r="A671" s="1477" t="s">
        <v>1325</v>
      </c>
      <c r="B671" s="1478"/>
      <c r="C671" s="1478"/>
      <c r="D671" s="1478"/>
      <c r="E671" s="1478"/>
      <c r="F671" s="1478"/>
      <c r="G671" s="1478"/>
      <c r="H671" s="1478"/>
      <c r="I671" s="1478"/>
      <c r="J671" s="1478"/>
      <c r="K671" s="1478"/>
      <c r="L671" s="1478"/>
      <c r="M671" s="1478"/>
      <c r="N671" s="1478"/>
      <c r="O671" s="1478"/>
      <c r="P671" s="1478"/>
      <c r="Q671" s="1478"/>
      <c r="R671" s="1478"/>
      <c r="S671" s="1479"/>
    </row>
    <row r="672" spans="1:19" s="943" customFormat="1" x14ac:dyDescent="0.25">
      <c r="A672" s="1477"/>
      <c r="B672" s="1478"/>
      <c r="C672" s="1478"/>
      <c r="D672" s="1478"/>
      <c r="E672" s="1478"/>
      <c r="F672" s="1478"/>
      <c r="G672" s="1478"/>
      <c r="H672" s="1478"/>
      <c r="I672" s="1478"/>
      <c r="J672" s="1478"/>
      <c r="K672" s="1478"/>
      <c r="L672" s="1478"/>
      <c r="M672" s="1478"/>
      <c r="N672" s="1478"/>
      <c r="O672" s="1478"/>
      <c r="P672" s="1478"/>
      <c r="Q672" s="1478"/>
      <c r="R672" s="1478"/>
      <c r="S672" s="1479"/>
    </row>
    <row r="673" spans="1:19" s="943" customFormat="1" x14ac:dyDescent="0.25">
      <c r="A673" s="1477"/>
      <c r="B673" s="1478"/>
      <c r="C673" s="1478"/>
      <c r="D673" s="1478"/>
      <c r="E673" s="1478"/>
      <c r="F673" s="1478"/>
      <c r="G673" s="1478"/>
      <c r="H673" s="1478"/>
      <c r="I673" s="1478"/>
      <c r="J673" s="1478"/>
      <c r="K673" s="1478"/>
      <c r="L673" s="1478"/>
      <c r="M673" s="1478"/>
      <c r="N673" s="1478"/>
      <c r="O673" s="1478"/>
      <c r="P673" s="1478"/>
      <c r="Q673" s="1478"/>
      <c r="R673" s="1478"/>
      <c r="S673" s="1479"/>
    </row>
    <row r="674" spans="1:19" s="943" customFormat="1" x14ac:dyDescent="0.25">
      <c r="A674" s="875"/>
      <c r="B674" s="832"/>
      <c r="C674" s="654"/>
      <c r="D674" s="654"/>
      <c r="E674" s="654"/>
      <c r="F674" s="654"/>
      <c r="G674" s="654"/>
      <c r="H674" s="654"/>
      <c r="I674" s="654"/>
      <c r="J674" s="660"/>
      <c r="K674" s="1011"/>
      <c r="L674" s="884"/>
      <c r="M674" s="654"/>
      <c r="N674" s="895"/>
      <c r="O674" s="654"/>
      <c r="P674" s="654"/>
      <c r="Q674" s="654"/>
      <c r="R674" s="654"/>
      <c r="S674" s="663"/>
    </row>
    <row r="675" spans="1:19" s="943" customFormat="1" x14ac:dyDescent="0.25">
      <c r="A675" s="875"/>
      <c r="B675" s="832"/>
      <c r="C675" s="654"/>
      <c r="D675" s="654"/>
      <c r="E675" s="654"/>
      <c r="F675" s="654"/>
      <c r="G675" s="961"/>
      <c r="H675" s="654"/>
      <c r="I675" s="654"/>
      <c r="J675" s="660"/>
      <c r="K675" s="654"/>
      <c r="M675" s="916"/>
      <c r="N675" s="654"/>
      <c r="O675" s="654"/>
      <c r="P675" s="654"/>
      <c r="Q675" s="654"/>
      <c r="R675" s="654"/>
      <c r="S675" s="663"/>
    </row>
    <row r="676" spans="1:19" s="943" customFormat="1" x14ac:dyDescent="0.25">
      <c r="A676" s="875"/>
      <c r="B676" s="832"/>
      <c r="C676" s="654"/>
      <c r="D676" s="654"/>
      <c r="E676" s="654"/>
      <c r="F676" s="920"/>
      <c r="G676" s="654"/>
      <c r="H676" s="961" t="s">
        <v>1294</v>
      </c>
      <c r="I676" s="654"/>
      <c r="J676" s="654"/>
      <c r="K676" s="660"/>
      <c r="L676" s="654"/>
      <c r="N676" s="967" t="s">
        <v>61</v>
      </c>
      <c r="O676" s="654"/>
      <c r="P676" s="654"/>
      <c r="Q676" s="654"/>
      <c r="R676" s="654"/>
      <c r="S676" s="663"/>
    </row>
    <row r="677" spans="1:19" s="943" customFormat="1" x14ac:dyDescent="0.25">
      <c r="A677" s="875"/>
      <c r="B677" s="832"/>
      <c r="C677" s="654"/>
      <c r="D677" s="654"/>
      <c r="E677" s="654"/>
      <c r="F677" s="654"/>
      <c r="G677" s="899"/>
      <c r="H677" s="865"/>
      <c r="I677" s="898"/>
      <c r="J677" s="1003" t="s">
        <v>1326</v>
      </c>
      <c r="K677" s="988"/>
      <c r="L677" s="832"/>
      <c r="M677" s="917" t="s">
        <v>1220</v>
      </c>
      <c r="N677" s="883"/>
      <c r="O677" s="864"/>
      <c r="P677" s="884" t="s">
        <v>62</v>
      </c>
      <c r="Q677" s="654"/>
      <c r="R677" s="654"/>
      <c r="S677" s="663"/>
    </row>
    <row r="678" spans="1:19" s="943" customFormat="1" x14ac:dyDescent="0.25">
      <c r="A678" s="875"/>
      <c r="B678" s="832"/>
      <c r="C678" s="654"/>
      <c r="D678" s="654"/>
      <c r="E678" s="654"/>
      <c r="F678" s="920"/>
      <c r="G678" s="654"/>
      <c r="H678" s="830"/>
      <c r="I678" s="980"/>
      <c r="J678" s="988"/>
      <c r="K678" s="832"/>
      <c r="L678" s="981"/>
      <c r="M678" s="832"/>
      <c r="N678" s="654"/>
      <c r="O678" s="884"/>
      <c r="P678" s="654"/>
      <c r="Q678" s="654"/>
      <c r="R678" s="654"/>
      <c r="S678" s="663"/>
    </row>
    <row r="679" spans="1:19" s="943" customFormat="1" x14ac:dyDescent="0.25">
      <c r="A679" s="664"/>
      <c r="B679" s="654"/>
      <c r="C679" s="654"/>
      <c r="D679" s="654"/>
      <c r="E679" s="654"/>
      <c r="F679" s="654"/>
      <c r="G679" s="961"/>
      <c r="H679" s="654"/>
      <c r="I679" s="654"/>
      <c r="J679" s="660"/>
      <c r="K679" s="654"/>
      <c r="M679" s="916"/>
      <c r="N679" s="654"/>
      <c r="O679" s="654"/>
      <c r="P679" s="654"/>
      <c r="Q679" s="654"/>
      <c r="R679" s="654"/>
      <c r="S679" s="663"/>
    </row>
    <row r="680" spans="1:19" s="943" customFormat="1" x14ac:dyDescent="0.25">
      <c r="A680" s="875"/>
      <c r="B680" s="832"/>
      <c r="C680" s="654"/>
      <c r="D680" s="654"/>
      <c r="E680" s="654"/>
      <c r="F680" s="920"/>
      <c r="G680" s="654"/>
      <c r="H680" s="830"/>
      <c r="I680" s="980"/>
      <c r="J680" s="988"/>
      <c r="K680" s="832"/>
      <c r="L680" s="981"/>
      <c r="M680" s="832"/>
      <c r="N680" s="654"/>
      <c r="O680" s="884"/>
      <c r="P680" s="654"/>
      <c r="Q680" s="654"/>
      <c r="R680" s="654"/>
      <c r="S680" s="663"/>
    </row>
    <row r="681" spans="1:19" s="943" customFormat="1" x14ac:dyDescent="0.25">
      <c r="A681" s="664"/>
      <c r="B681" s="654"/>
      <c r="C681" s="654"/>
      <c r="D681" s="654"/>
      <c r="E681" s="654"/>
      <c r="F681" s="654"/>
      <c r="G681" s="915"/>
      <c r="H681" s="654"/>
      <c r="I681" s="654"/>
      <c r="J681" s="660"/>
      <c r="K681" s="654"/>
      <c r="L681" s="916"/>
      <c r="M681" s="654"/>
      <c r="N681" s="654"/>
      <c r="O681" s="654"/>
      <c r="P681" s="654"/>
      <c r="Q681" s="654"/>
      <c r="R681" s="654"/>
      <c r="S681" s="663"/>
    </row>
    <row r="682" spans="1:19" s="943" customFormat="1" x14ac:dyDescent="0.25">
      <c r="A682" s="875"/>
      <c r="B682" s="654"/>
      <c r="C682" s="654"/>
      <c r="D682" s="654"/>
      <c r="E682" s="654"/>
      <c r="F682" s="920"/>
      <c r="G682" s="654"/>
      <c r="H682" s="830"/>
      <c r="I682" s="830"/>
      <c r="J682" s="832"/>
      <c r="K682" s="832"/>
      <c r="L682" s="832"/>
      <c r="M682" s="654"/>
      <c r="N682" s="884"/>
      <c r="O682" s="660"/>
      <c r="P682" s="660"/>
      <c r="Q682" s="660"/>
      <c r="R682" s="660"/>
      <c r="S682" s="661"/>
    </row>
    <row r="683" spans="1:19" s="943" customFormat="1" x14ac:dyDescent="0.25">
      <c r="A683" s="1437" t="s">
        <v>352</v>
      </c>
      <c r="B683" s="1438"/>
      <c r="C683" s="1438"/>
      <c r="D683" s="1438"/>
      <c r="E683" s="665"/>
      <c r="F683" s="665"/>
      <c r="G683" s="665"/>
      <c r="H683" s="665"/>
      <c r="I683" s="665"/>
      <c r="J683" s="665"/>
      <c r="K683" s="666"/>
      <c r="L683" s="665"/>
      <c r="M683" s="665"/>
      <c r="N683" s="665"/>
      <c r="O683" s="665"/>
      <c r="P683" s="665"/>
      <c r="Q683" s="665"/>
      <c r="R683" s="665"/>
      <c r="S683" s="669"/>
    </row>
    <row r="684" spans="1:19" s="943" customFormat="1" x14ac:dyDescent="0.25">
      <c r="A684" s="875"/>
      <c r="B684" s="832"/>
      <c r="C684" s="832"/>
      <c r="D684" s="832"/>
      <c r="E684" s="832"/>
      <c r="F684" s="832"/>
      <c r="G684" s="832"/>
      <c r="H684" s="832"/>
      <c r="I684" s="832"/>
      <c r="J684" s="832"/>
      <c r="K684" s="832"/>
      <c r="L684" s="832"/>
      <c r="M684" s="895"/>
      <c r="O684" s="918"/>
      <c r="Q684" s="660"/>
      <c r="R684" s="895"/>
      <c r="S684" s="663"/>
    </row>
    <row r="685" spans="1:19" s="943" customFormat="1" x14ac:dyDescent="0.25">
      <c r="A685" s="875"/>
      <c r="B685" s="832"/>
      <c r="N685" s="1030" t="s">
        <v>1338</v>
      </c>
      <c r="O685" s="1029" t="s">
        <v>1339</v>
      </c>
      <c r="R685" s="895"/>
      <c r="S685" s="663"/>
    </row>
    <row r="686" spans="1:19" s="943" customFormat="1" x14ac:dyDescent="0.25">
      <c r="A686" s="875"/>
      <c r="B686" s="832"/>
      <c r="C686" s="1052" t="s">
        <v>1322</v>
      </c>
      <c r="R686" s="660"/>
      <c r="S686" s="663"/>
    </row>
    <row r="687" spans="1:19" s="943" customFormat="1" ht="12.75" customHeight="1" x14ac:dyDescent="0.25">
      <c r="A687" s="875"/>
      <c r="B687" s="832"/>
      <c r="C687" s="874" t="s">
        <v>1327</v>
      </c>
      <c r="R687" s="660"/>
      <c r="S687" s="663"/>
    </row>
    <row r="688" spans="1:19" s="943" customFormat="1" ht="12.75" customHeight="1" x14ac:dyDescent="0.25">
      <c r="A688" s="875"/>
      <c r="B688" s="832"/>
      <c r="C688" s="874" t="s">
        <v>1328</v>
      </c>
      <c r="R688" s="660"/>
      <c r="S688" s="663"/>
    </row>
    <row r="689" spans="1:19" s="943" customFormat="1" x14ac:dyDescent="0.25">
      <c r="A689" s="875"/>
      <c r="B689" s="832"/>
      <c r="C689" s="874" t="s">
        <v>1329</v>
      </c>
      <c r="R689" s="660"/>
      <c r="S689" s="663"/>
    </row>
    <row r="690" spans="1:19" s="943" customFormat="1" x14ac:dyDescent="0.25">
      <c r="A690" s="875"/>
      <c r="B690" s="832"/>
      <c r="C690" s="874" t="s">
        <v>1330</v>
      </c>
      <c r="R690" s="660"/>
      <c r="S690" s="663"/>
    </row>
    <row r="691" spans="1:19" s="943" customFormat="1" x14ac:dyDescent="0.25">
      <c r="A691" s="875"/>
      <c r="B691" s="832"/>
      <c r="C691" s="874" t="s">
        <v>1331</v>
      </c>
      <c r="R691" s="654"/>
      <c r="S691" s="663"/>
    </row>
    <row r="692" spans="1:19" s="943" customFormat="1" x14ac:dyDescent="0.25">
      <c r="A692" s="875"/>
      <c r="B692" s="832"/>
      <c r="C692" s="874" t="s">
        <v>1321</v>
      </c>
      <c r="D692" s="988"/>
      <c r="E692" s="832"/>
      <c r="F692" s="832"/>
      <c r="G692" s="832"/>
      <c r="H692" s="832"/>
      <c r="I692" s="832"/>
      <c r="J692" s="832"/>
      <c r="K692" s="832"/>
      <c r="L692" s="1037"/>
      <c r="M692" s="932"/>
      <c r="N692" s="928"/>
      <c r="O692" s="914"/>
      <c r="P692" s="957"/>
      <c r="Q692" s="956"/>
      <c r="R692" s="654"/>
      <c r="S692" s="663"/>
    </row>
    <row r="693" spans="1:19" s="943" customFormat="1" x14ac:dyDescent="0.25">
      <c r="A693" s="875"/>
      <c r="B693" s="832"/>
      <c r="C693" s="988"/>
      <c r="D693" s="988"/>
      <c r="E693" s="832"/>
      <c r="F693" s="832"/>
      <c r="G693" s="832"/>
      <c r="H693" s="832"/>
      <c r="I693" s="832"/>
      <c r="J693" s="832"/>
      <c r="K693" s="832"/>
      <c r="L693" s="1037"/>
      <c r="M693" s="932"/>
      <c r="N693" s="928"/>
      <c r="O693" s="914"/>
      <c r="P693" s="957"/>
      <c r="Q693" s="956"/>
      <c r="R693" s="654"/>
      <c r="S693" s="663"/>
    </row>
    <row r="694" spans="1:19" s="943" customFormat="1" x14ac:dyDescent="0.25">
      <c r="A694" s="875"/>
      <c r="B694" s="832"/>
      <c r="C694" s="988"/>
      <c r="D694" s="988"/>
      <c r="E694" s="832"/>
      <c r="F694" s="832"/>
      <c r="G694" s="832"/>
      <c r="H694" s="832"/>
      <c r="I694" s="832"/>
      <c r="J694" s="832"/>
      <c r="K694" s="832"/>
      <c r="L694" s="1037"/>
      <c r="M694" s="932"/>
      <c r="N694" s="928"/>
      <c r="O694" s="914"/>
      <c r="P694" s="957"/>
      <c r="Q694" s="956"/>
      <c r="R694" s="654"/>
      <c r="S694" s="663"/>
    </row>
    <row r="695" spans="1:19" s="943" customFormat="1" x14ac:dyDescent="0.25">
      <c r="A695" s="875"/>
      <c r="B695" s="832"/>
      <c r="C695" s="955" t="s">
        <v>1308</v>
      </c>
      <c r="D695" s="988"/>
      <c r="E695" s="832"/>
      <c r="F695" s="832"/>
      <c r="G695" s="832"/>
      <c r="H695" s="832"/>
      <c r="I695" s="832"/>
      <c r="J695" s="832"/>
      <c r="K695" s="832"/>
      <c r="L695" s="1037"/>
      <c r="M695" s="932"/>
      <c r="N695" s="1038" t="s">
        <v>363</v>
      </c>
      <c r="O695" s="914"/>
      <c r="P695" s="957"/>
      <c r="Q695" s="956"/>
      <c r="R695" s="654"/>
      <c r="S695" s="663"/>
    </row>
    <row r="696" spans="1:19" s="943" customFormat="1" x14ac:dyDescent="0.25">
      <c r="A696" s="875"/>
      <c r="B696" s="832"/>
      <c r="C696" s="955" t="s">
        <v>1309</v>
      </c>
      <c r="D696" s="988"/>
      <c r="E696" s="832"/>
      <c r="F696" s="832"/>
      <c r="G696" s="832"/>
      <c r="H696" s="832"/>
      <c r="I696" s="832"/>
      <c r="J696" s="832"/>
      <c r="K696" s="832"/>
      <c r="L696" s="1037"/>
      <c r="M696" s="932"/>
      <c r="N696" s="928"/>
      <c r="O696" s="914"/>
      <c r="P696" s="957"/>
      <c r="Q696" s="956"/>
      <c r="R696" s="654"/>
      <c r="S696" s="663"/>
    </row>
    <row r="697" spans="1:19" s="943" customFormat="1" x14ac:dyDescent="0.25">
      <c r="A697" s="578"/>
      <c r="B697" s="1540"/>
      <c r="C697" s="1540"/>
      <c r="D697" s="1540"/>
      <c r="E697" s="1540"/>
      <c r="F697" s="1540"/>
      <c r="G697" s="1540"/>
      <c r="H697" s="1540"/>
      <c r="I697" s="1540"/>
      <c r="J697" s="1540"/>
      <c r="K697" s="897"/>
      <c r="L697" s="1039"/>
      <c r="M697" s="1040"/>
      <c r="N697" s="1041"/>
      <c r="O697" s="1002"/>
      <c r="P697" s="1042"/>
      <c r="Q697" s="1043"/>
      <c r="R697" s="574"/>
      <c r="S697" s="577"/>
    </row>
    <row r="698" spans="1:19" s="943" customFormat="1" ht="14.25" customHeight="1" x14ac:dyDescent="0.25">
      <c r="A698" s="1508" t="s">
        <v>51</v>
      </c>
      <c r="B698" s="1509"/>
      <c r="C698" s="1509"/>
      <c r="D698" s="1510"/>
      <c r="E698" s="1537" t="s">
        <v>941</v>
      </c>
      <c r="F698" s="1538"/>
      <c r="G698" s="1538"/>
      <c r="H698" s="1538"/>
      <c r="I698" s="1538"/>
      <c r="J698" s="1538"/>
      <c r="K698" s="1538"/>
      <c r="L698" s="1538"/>
      <c r="M698" s="1538"/>
      <c r="N698" s="1538"/>
      <c r="O698" s="1538"/>
      <c r="P698" s="1538"/>
      <c r="Q698" s="1538"/>
      <c r="R698" s="1538"/>
      <c r="S698" s="1539"/>
    </row>
    <row r="699" spans="1:19" s="943" customFormat="1" ht="14.25" customHeight="1" x14ac:dyDescent="0.25">
      <c r="A699" s="1461" t="s">
        <v>373</v>
      </c>
      <c r="B699" s="1462"/>
      <c r="C699" s="1462"/>
      <c r="D699" s="1463"/>
      <c r="E699" s="1458"/>
      <c r="F699" s="1459"/>
      <c r="G699" s="1459"/>
      <c r="H699" s="1459"/>
      <c r="I699" s="1459"/>
      <c r="J699" s="1459"/>
      <c r="K699" s="1459"/>
      <c r="L699" s="1459"/>
      <c r="M699" s="1459"/>
      <c r="N699" s="1459"/>
      <c r="O699" s="1459"/>
      <c r="P699" s="1459"/>
      <c r="Q699" s="1459"/>
      <c r="R699" s="1459"/>
      <c r="S699" s="1460"/>
    </row>
    <row r="700" spans="1:19" s="943" customFormat="1" ht="13.8" x14ac:dyDescent="0.25">
      <c r="A700" s="1464" t="s">
        <v>52</v>
      </c>
      <c r="B700" s="1465"/>
      <c r="C700" s="1465"/>
      <c r="D700" s="1466"/>
      <c r="E700" s="1467" t="s">
        <v>1332</v>
      </c>
      <c r="F700" s="1468"/>
      <c r="G700" s="1468"/>
      <c r="H700" s="1468"/>
      <c r="I700" s="1468"/>
      <c r="J700" s="1468"/>
      <c r="K700" s="1468"/>
      <c r="L700" s="1468"/>
      <c r="M700" s="1468"/>
      <c r="N700" s="1468"/>
      <c r="O700" s="1468"/>
      <c r="P700" s="1468"/>
      <c r="Q700" s="1468"/>
      <c r="R700" s="1468"/>
      <c r="S700" s="1469"/>
    </row>
    <row r="701" spans="1:19" s="943" customFormat="1" x14ac:dyDescent="0.25">
      <c r="A701" s="1437" t="s">
        <v>53</v>
      </c>
      <c r="B701" s="1438"/>
      <c r="C701" s="1438"/>
      <c r="D701" s="1438"/>
      <c r="E701" s="1017"/>
      <c r="F701" s="665"/>
      <c r="G701" s="665"/>
      <c r="H701" s="665"/>
      <c r="I701" s="665"/>
      <c r="J701" s="665"/>
      <c r="K701" s="665"/>
      <c r="L701" s="665"/>
      <c r="M701" s="665"/>
      <c r="N701" s="665"/>
      <c r="O701" s="665"/>
      <c r="P701" s="665"/>
      <c r="Q701" s="665"/>
      <c r="R701" s="665"/>
      <c r="S701" s="669"/>
    </row>
    <row r="702" spans="1:19" s="943" customFormat="1" x14ac:dyDescent="0.25">
      <c r="A702" s="1528" t="s">
        <v>1618</v>
      </c>
      <c r="B702" s="1529"/>
      <c r="C702" s="1529"/>
      <c r="D702" s="1529"/>
      <c r="E702" s="1529"/>
      <c r="F702" s="1529"/>
      <c r="G702" s="1529"/>
      <c r="H702" s="1529"/>
      <c r="I702" s="1529"/>
      <c r="J702" s="1529"/>
      <c r="K702" s="1529"/>
      <c r="L702" s="1529"/>
      <c r="M702" s="1529"/>
      <c r="N702" s="1529"/>
      <c r="O702" s="1529"/>
      <c r="P702" s="1529"/>
      <c r="Q702" s="1529"/>
      <c r="R702" s="1529"/>
      <c r="S702" s="1530"/>
    </row>
    <row r="703" spans="1:19" s="943" customFormat="1" x14ac:dyDescent="0.25">
      <c r="A703" s="1531"/>
      <c r="B703" s="1529"/>
      <c r="C703" s="1529"/>
      <c r="D703" s="1529"/>
      <c r="E703" s="1529"/>
      <c r="F703" s="1529"/>
      <c r="G703" s="1529"/>
      <c r="H703" s="1529"/>
      <c r="I703" s="1529"/>
      <c r="J703" s="1529"/>
      <c r="K703" s="1529"/>
      <c r="L703" s="1529"/>
      <c r="M703" s="1529"/>
      <c r="N703" s="1529"/>
      <c r="O703" s="1529"/>
      <c r="P703" s="1529"/>
      <c r="Q703" s="1529"/>
      <c r="R703" s="1529"/>
      <c r="S703" s="1530"/>
    </row>
    <row r="704" spans="1:19" s="943" customFormat="1" x14ac:dyDescent="0.25">
      <c r="A704" s="1531"/>
      <c r="B704" s="1529"/>
      <c r="C704" s="1529"/>
      <c r="D704" s="1529"/>
      <c r="E704" s="1529"/>
      <c r="F704" s="1529"/>
      <c r="G704" s="1529"/>
      <c r="H704" s="1529"/>
      <c r="I704" s="1529"/>
      <c r="J704" s="1529"/>
      <c r="K704" s="1529"/>
      <c r="L704" s="1529"/>
      <c r="M704" s="1529"/>
      <c r="N704" s="1529"/>
      <c r="O704" s="1529"/>
      <c r="P704" s="1529"/>
      <c r="Q704" s="1529"/>
      <c r="R704" s="1529"/>
      <c r="S704" s="1530"/>
    </row>
    <row r="705" spans="1:19" s="943" customFormat="1" x14ac:dyDescent="0.25">
      <c r="A705" s="1531"/>
      <c r="B705" s="1529"/>
      <c r="C705" s="1529"/>
      <c r="D705" s="1529"/>
      <c r="E705" s="1529"/>
      <c r="F705" s="1529"/>
      <c r="G705" s="1529"/>
      <c r="H705" s="1529"/>
      <c r="I705" s="1529"/>
      <c r="J705" s="1529"/>
      <c r="K705" s="1529"/>
      <c r="L705" s="1529"/>
      <c r="M705" s="1529"/>
      <c r="N705" s="1529"/>
      <c r="O705" s="1529"/>
      <c r="P705" s="1529"/>
      <c r="Q705" s="1529"/>
      <c r="R705" s="1529"/>
      <c r="S705" s="1530"/>
    </row>
    <row r="706" spans="1:19" s="943" customFormat="1" x14ac:dyDescent="0.25">
      <c r="A706" s="1531"/>
      <c r="B706" s="1529"/>
      <c r="C706" s="1529"/>
      <c r="D706" s="1529"/>
      <c r="E706" s="1529"/>
      <c r="F706" s="1529"/>
      <c r="G706" s="1529"/>
      <c r="H706" s="1529"/>
      <c r="I706" s="1529"/>
      <c r="J706" s="1529"/>
      <c r="K706" s="1529"/>
      <c r="L706" s="1529"/>
      <c r="M706" s="1529"/>
      <c r="N706" s="1529"/>
      <c r="O706" s="1529"/>
      <c r="P706" s="1529"/>
      <c r="Q706" s="1529"/>
      <c r="R706" s="1529"/>
      <c r="S706" s="1530"/>
    </row>
    <row r="707" spans="1:19" s="943" customFormat="1" x14ac:dyDescent="0.25">
      <c r="A707" s="1531"/>
      <c r="B707" s="1529"/>
      <c r="C707" s="1529"/>
      <c r="D707" s="1529"/>
      <c r="E707" s="1529"/>
      <c r="F707" s="1529"/>
      <c r="G707" s="1529"/>
      <c r="H707" s="1529"/>
      <c r="I707" s="1529"/>
      <c r="J707" s="1529"/>
      <c r="K707" s="1529"/>
      <c r="L707" s="1529"/>
      <c r="M707" s="1529"/>
      <c r="N707" s="1529"/>
      <c r="O707" s="1529"/>
      <c r="P707" s="1529"/>
      <c r="Q707" s="1529"/>
      <c r="R707" s="1529"/>
      <c r="S707" s="1530"/>
    </row>
    <row r="708" spans="1:19" s="943" customFormat="1" x14ac:dyDescent="0.25">
      <c r="A708" s="1531"/>
      <c r="B708" s="1529"/>
      <c r="C708" s="1529"/>
      <c r="D708" s="1529"/>
      <c r="E708" s="1529"/>
      <c r="F708" s="1529"/>
      <c r="G708" s="1529"/>
      <c r="H708" s="1529"/>
      <c r="I708" s="1529"/>
      <c r="J708" s="1529"/>
      <c r="K708" s="1529"/>
      <c r="L708" s="1529"/>
      <c r="M708" s="1529"/>
      <c r="N708" s="1529"/>
      <c r="O708" s="1529"/>
      <c r="P708" s="1529"/>
      <c r="Q708" s="1529"/>
      <c r="R708" s="1529"/>
      <c r="S708" s="1530"/>
    </row>
    <row r="709" spans="1:19" s="943" customFormat="1" ht="55.5" customHeight="1" x14ac:dyDescent="0.25">
      <c r="A709" s="1531"/>
      <c r="B709" s="1529"/>
      <c r="C709" s="1529"/>
      <c r="D709" s="1529"/>
      <c r="E709" s="1529"/>
      <c r="F709" s="1529"/>
      <c r="G709" s="1529"/>
      <c r="H709" s="1529"/>
      <c r="I709" s="1529"/>
      <c r="J709" s="1529"/>
      <c r="K709" s="1529"/>
      <c r="L709" s="1529"/>
      <c r="M709" s="1529"/>
      <c r="N709" s="1529"/>
      <c r="O709" s="1529"/>
      <c r="P709" s="1529"/>
      <c r="Q709" s="1529"/>
      <c r="R709" s="1529"/>
      <c r="S709" s="1530"/>
    </row>
    <row r="710" spans="1:19" s="943" customFormat="1" x14ac:dyDescent="0.25">
      <c r="A710" s="1470"/>
      <c r="B710" s="1471"/>
      <c r="C710" s="1471"/>
      <c r="D710" s="1471"/>
      <c r="E710" s="1471"/>
      <c r="F710" s="1471"/>
      <c r="G710" s="1471"/>
      <c r="H710" s="1471"/>
      <c r="I710" s="1471"/>
      <c r="J710" s="1471"/>
      <c r="K710" s="1471"/>
      <c r="L710" s="1471"/>
      <c r="M710" s="1471"/>
      <c r="N710" s="1471"/>
      <c r="O710" s="1471"/>
      <c r="P710" s="1471"/>
      <c r="Q710" s="1471"/>
      <c r="R710" s="1471"/>
      <c r="S710" s="1472"/>
    </row>
    <row r="711" spans="1:19" s="943" customFormat="1" x14ac:dyDescent="0.25">
      <c r="A711" s="1473"/>
      <c r="B711" s="1471"/>
      <c r="C711" s="1471"/>
      <c r="D711" s="1471"/>
      <c r="E711" s="1471"/>
      <c r="F711" s="1471"/>
      <c r="G711" s="1471"/>
      <c r="H711" s="1471"/>
      <c r="I711" s="1471"/>
      <c r="J711" s="1471"/>
      <c r="K711" s="1471"/>
      <c r="L711" s="1471"/>
      <c r="M711" s="1471"/>
      <c r="N711" s="1471"/>
      <c r="O711" s="1471"/>
      <c r="P711" s="1471"/>
      <c r="Q711" s="1471"/>
      <c r="R711" s="1471"/>
      <c r="S711" s="1472"/>
    </row>
    <row r="712" spans="1:19" s="943" customFormat="1" x14ac:dyDescent="0.25">
      <c r="A712" s="1473"/>
      <c r="B712" s="1471"/>
      <c r="C712" s="1471"/>
      <c r="D712" s="1471"/>
      <c r="E712" s="1471"/>
      <c r="F712" s="1471"/>
      <c r="G712" s="1471"/>
      <c r="H712" s="1471"/>
      <c r="I712" s="1471"/>
      <c r="J712" s="1471"/>
      <c r="K712" s="1471"/>
      <c r="L712" s="1471"/>
      <c r="M712" s="1471"/>
      <c r="N712" s="1471"/>
      <c r="O712" s="1471"/>
      <c r="P712" s="1471"/>
      <c r="Q712" s="1471"/>
      <c r="R712" s="1471"/>
      <c r="S712" s="1472"/>
    </row>
    <row r="713" spans="1:19" s="943" customFormat="1" x14ac:dyDescent="0.25">
      <c r="A713" s="1474"/>
      <c r="B713" s="1475"/>
      <c r="C713" s="1475"/>
      <c r="D713" s="1475"/>
      <c r="E713" s="1475"/>
      <c r="F713" s="1475"/>
      <c r="G713" s="1475"/>
      <c r="H713" s="1475"/>
      <c r="I713" s="1475"/>
      <c r="J713" s="1475"/>
      <c r="K713" s="1475"/>
      <c r="L713" s="1475"/>
      <c r="M713" s="1475"/>
      <c r="N713" s="1475"/>
      <c r="O713" s="1475"/>
      <c r="P713" s="1475"/>
      <c r="Q713" s="1475"/>
      <c r="R713" s="1475"/>
      <c r="S713" s="1476"/>
    </row>
    <row r="714" spans="1:19" s="943" customFormat="1" x14ac:dyDescent="0.25">
      <c r="A714" s="1437" t="s">
        <v>351</v>
      </c>
      <c r="B714" s="1438"/>
      <c r="C714" s="1438"/>
      <c r="D714" s="1438"/>
      <c r="E714" s="668"/>
      <c r="F714" s="665"/>
      <c r="G714" s="665"/>
      <c r="H714" s="665"/>
      <c r="I714" s="665"/>
      <c r="J714" s="665"/>
      <c r="K714" s="665"/>
      <c r="L714" s="665"/>
      <c r="M714" s="665"/>
      <c r="N714" s="665"/>
      <c r="O714" s="665"/>
      <c r="P714" s="665"/>
      <c r="Q714" s="665"/>
      <c r="R714" s="665"/>
      <c r="S714" s="669"/>
    </row>
    <row r="715" spans="1:19" s="943" customFormat="1" x14ac:dyDescent="0.25">
      <c r="A715" s="1477"/>
      <c r="B715" s="1478"/>
      <c r="C715" s="1478"/>
      <c r="D715" s="1478"/>
      <c r="E715" s="1478"/>
      <c r="F715" s="1478"/>
      <c r="G715" s="1478"/>
      <c r="H715" s="1478"/>
      <c r="I715" s="1478"/>
      <c r="J715" s="1478"/>
      <c r="K715" s="1478"/>
      <c r="L715" s="1478"/>
      <c r="M715" s="1478"/>
      <c r="N715" s="1478"/>
      <c r="O715" s="1478"/>
      <c r="P715" s="1478"/>
      <c r="Q715" s="1478"/>
      <c r="R715" s="1478"/>
      <c r="S715" s="1479"/>
    </row>
    <row r="716" spans="1:19" s="943" customFormat="1" x14ac:dyDescent="0.25">
      <c r="A716" s="1477"/>
      <c r="B716" s="1478"/>
      <c r="C716" s="1478"/>
      <c r="D716" s="1478"/>
      <c r="E716" s="1478"/>
      <c r="F716" s="1478"/>
      <c r="G716" s="1478"/>
      <c r="H716" s="1478"/>
      <c r="I716" s="1478"/>
      <c r="J716" s="1478"/>
      <c r="K716" s="1478"/>
      <c r="L716" s="1478"/>
      <c r="M716" s="1478"/>
      <c r="N716" s="1478"/>
      <c r="O716" s="1478"/>
      <c r="P716" s="1478"/>
      <c r="Q716" s="1478"/>
      <c r="R716" s="1478"/>
      <c r="S716" s="1479"/>
    </row>
    <row r="717" spans="1:19" s="943" customFormat="1" x14ac:dyDescent="0.25">
      <c r="A717" s="1480"/>
      <c r="B717" s="1481"/>
      <c r="C717" s="1481"/>
      <c r="D717" s="1481"/>
      <c r="E717" s="1481"/>
      <c r="F717" s="1481"/>
      <c r="G717" s="1481"/>
      <c r="H717" s="1481"/>
      <c r="I717" s="1481"/>
      <c r="J717" s="1481"/>
      <c r="K717" s="1481"/>
      <c r="L717" s="1481"/>
      <c r="M717" s="1481"/>
      <c r="N717" s="1481"/>
      <c r="O717" s="1481"/>
      <c r="P717" s="1481"/>
      <c r="Q717" s="1481"/>
      <c r="R717" s="1481"/>
      <c r="S717" s="1482"/>
    </row>
    <row r="718" spans="1:19" s="943" customFormat="1" x14ac:dyDescent="0.25">
      <c r="A718" s="1437" t="s">
        <v>54</v>
      </c>
      <c r="B718" s="1438"/>
      <c r="C718" s="1438"/>
      <c r="D718" s="1438"/>
      <c r="E718" s="660"/>
      <c r="F718" s="660"/>
      <c r="G718" s="660"/>
      <c r="H718" s="660"/>
      <c r="I718" s="660"/>
      <c r="J718" s="660"/>
      <c r="K718" s="660"/>
      <c r="L718" s="660"/>
      <c r="M718" s="660"/>
      <c r="N718" s="660"/>
      <c r="O718" s="660"/>
      <c r="P718" s="660"/>
      <c r="Q718" s="660"/>
      <c r="R718" s="660"/>
      <c r="S718" s="661"/>
    </row>
    <row r="719" spans="1:19" s="943" customFormat="1" x14ac:dyDescent="0.25">
      <c r="A719" s="1477" t="s">
        <v>1617</v>
      </c>
      <c r="B719" s="1478"/>
      <c r="C719" s="1478"/>
      <c r="D719" s="1478"/>
      <c r="E719" s="1478"/>
      <c r="F719" s="1478"/>
      <c r="G719" s="1478"/>
      <c r="H719" s="1478"/>
      <c r="I719" s="1478"/>
      <c r="J719" s="1478"/>
      <c r="K719" s="1478"/>
      <c r="L719" s="1478"/>
      <c r="M719" s="1478"/>
      <c r="N719" s="1478"/>
      <c r="O719" s="1478"/>
      <c r="P719" s="1478"/>
      <c r="Q719" s="1478"/>
      <c r="R719" s="1478"/>
      <c r="S719" s="1479"/>
    </row>
    <row r="720" spans="1:19" s="943" customFormat="1" x14ac:dyDescent="0.25">
      <c r="A720" s="1477"/>
      <c r="B720" s="1478"/>
      <c r="C720" s="1478"/>
      <c r="D720" s="1478"/>
      <c r="E720" s="1478"/>
      <c r="F720" s="1478"/>
      <c r="G720" s="1478"/>
      <c r="H720" s="1478"/>
      <c r="I720" s="1478"/>
      <c r="J720" s="1478"/>
      <c r="K720" s="1478"/>
      <c r="L720" s="1478"/>
      <c r="M720" s="1478"/>
      <c r="N720" s="1478"/>
      <c r="O720" s="1478"/>
      <c r="P720" s="1478"/>
      <c r="Q720" s="1478"/>
      <c r="R720" s="1478"/>
      <c r="S720" s="1479"/>
    </row>
    <row r="721" spans="1:19" s="943" customFormat="1" x14ac:dyDescent="0.25">
      <c r="A721" s="1477"/>
      <c r="B721" s="1478"/>
      <c r="C721" s="1478"/>
      <c r="D721" s="1478"/>
      <c r="E721" s="1478"/>
      <c r="F721" s="1478"/>
      <c r="G721" s="1478"/>
      <c r="H721" s="1478"/>
      <c r="I721" s="1478"/>
      <c r="J721" s="1478"/>
      <c r="K721" s="1478"/>
      <c r="L721" s="1478"/>
      <c r="M721" s="1478"/>
      <c r="N721" s="1478"/>
      <c r="O721" s="1478"/>
      <c r="P721" s="1478"/>
      <c r="Q721" s="1478"/>
      <c r="R721" s="1478"/>
      <c r="S721" s="1479"/>
    </row>
    <row r="722" spans="1:19" s="943" customFormat="1" x14ac:dyDescent="0.25">
      <c r="A722" s="1477"/>
      <c r="B722" s="1478"/>
      <c r="C722" s="1478"/>
      <c r="D722" s="1478"/>
      <c r="E722" s="1478"/>
      <c r="F722" s="1478"/>
      <c r="G722" s="1478"/>
      <c r="H722" s="1478"/>
      <c r="I722" s="1478"/>
      <c r="J722" s="1478"/>
      <c r="K722" s="1478"/>
      <c r="L722" s="1478"/>
      <c r="M722" s="1478"/>
      <c r="N722" s="1478"/>
      <c r="O722" s="1478"/>
      <c r="P722" s="1478"/>
      <c r="Q722" s="1478"/>
      <c r="R722" s="1478"/>
      <c r="S722" s="1479"/>
    </row>
    <row r="723" spans="1:19" s="943" customFormat="1" x14ac:dyDescent="0.25">
      <c r="A723" s="1477"/>
      <c r="B723" s="1478"/>
      <c r="C723" s="1478"/>
      <c r="D723" s="1478"/>
      <c r="E723" s="1478"/>
      <c r="F723" s="1478"/>
      <c r="G723" s="1478"/>
      <c r="H723" s="1478"/>
      <c r="I723" s="1478"/>
      <c r="J723" s="1478"/>
      <c r="K723" s="1478"/>
      <c r="L723" s="1478"/>
      <c r="M723" s="1478"/>
      <c r="N723" s="1478"/>
      <c r="O723" s="1478"/>
      <c r="P723" s="1478"/>
      <c r="Q723" s="1478"/>
      <c r="R723" s="1478"/>
      <c r="S723" s="1479"/>
    </row>
    <row r="724" spans="1:19" s="943" customFormat="1" x14ac:dyDescent="0.25">
      <c r="A724" s="1477"/>
      <c r="B724" s="1478"/>
      <c r="C724" s="1478"/>
      <c r="D724" s="1478"/>
      <c r="E724" s="1478"/>
      <c r="F724" s="1478"/>
      <c r="G724" s="1478"/>
      <c r="H724" s="1478"/>
      <c r="I724" s="1478"/>
      <c r="J724" s="1478"/>
      <c r="K724" s="1478"/>
      <c r="L724" s="1478"/>
      <c r="M724" s="1478"/>
      <c r="N724" s="1478"/>
      <c r="O724" s="1478"/>
      <c r="P724" s="1478"/>
      <c r="Q724" s="1478"/>
      <c r="R724" s="1478"/>
      <c r="S724" s="1479"/>
    </row>
    <row r="725" spans="1:19" s="943" customFormat="1" x14ac:dyDescent="0.25">
      <c r="A725" s="1477"/>
      <c r="B725" s="1478"/>
      <c r="C725" s="1478"/>
      <c r="D725" s="1478"/>
      <c r="E725" s="1478"/>
      <c r="F725" s="1478"/>
      <c r="G725" s="1478"/>
      <c r="H725" s="1478"/>
      <c r="I725" s="1478"/>
      <c r="J725" s="1478"/>
      <c r="K725" s="1478"/>
      <c r="L725" s="1478"/>
      <c r="M725" s="1478"/>
      <c r="N725" s="1478"/>
      <c r="O725" s="1478"/>
      <c r="P725" s="1478"/>
      <c r="Q725" s="1478"/>
      <c r="R725" s="1478"/>
      <c r="S725" s="1479"/>
    </row>
    <row r="726" spans="1:19" s="943" customFormat="1" x14ac:dyDescent="0.25">
      <c r="A726" s="1477"/>
      <c r="B726" s="1478"/>
      <c r="C726" s="1478"/>
      <c r="D726" s="1478"/>
      <c r="E726" s="1478"/>
      <c r="F726" s="1478"/>
      <c r="G726" s="1478"/>
      <c r="H726" s="1478"/>
      <c r="I726" s="1478"/>
      <c r="J726" s="1478"/>
      <c r="K726" s="1478"/>
      <c r="L726" s="1478"/>
      <c r="M726" s="1478"/>
      <c r="N726" s="1478"/>
      <c r="O726" s="1478"/>
      <c r="P726" s="1478"/>
      <c r="Q726" s="1478"/>
      <c r="R726" s="1478"/>
      <c r="S726" s="1479"/>
    </row>
    <row r="727" spans="1:19" s="943" customFormat="1" x14ac:dyDescent="0.25">
      <c r="A727" s="1477"/>
      <c r="B727" s="1478"/>
      <c r="C727" s="1478"/>
      <c r="D727" s="1478"/>
      <c r="E727" s="1478"/>
      <c r="F727" s="1478"/>
      <c r="G727" s="1478"/>
      <c r="H727" s="1478"/>
      <c r="I727" s="1478"/>
      <c r="J727" s="1478"/>
      <c r="K727" s="1478"/>
      <c r="L727" s="1478"/>
      <c r="M727" s="1478"/>
      <c r="N727" s="1478"/>
      <c r="O727" s="1478"/>
      <c r="P727" s="1478"/>
      <c r="Q727" s="1478"/>
      <c r="R727" s="1478"/>
      <c r="S727" s="1479"/>
    </row>
    <row r="728" spans="1:19" s="943" customFormat="1" x14ac:dyDescent="0.25">
      <c r="A728" s="1477"/>
      <c r="B728" s="1478"/>
      <c r="C728" s="1478"/>
      <c r="D728" s="1478"/>
      <c r="E728" s="1478"/>
      <c r="F728" s="1478"/>
      <c r="G728" s="1478"/>
      <c r="H728" s="1478"/>
      <c r="I728" s="1478"/>
      <c r="J728" s="1478"/>
      <c r="K728" s="1478"/>
      <c r="L728" s="1478"/>
      <c r="M728" s="1478"/>
      <c r="N728" s="1478"/>
      <c r="O728" s="1478"/>
      <c r="P728" s="1478"/>
      <c r="Q728" s="1478"/>
      <c r="R728" s="1478"/>
      <c r="S728" s="1479"/>
    </row>
    <row r="729" spans="1:19" s="943" customFormat="1" x14ac:dyDescent="0.25">
      <c r="A729" s="1477"/>
      <c r="B729" s="1478"/>
      <c r="C729" s="1478"/>
      <c r="D729" s="1478"/>
      <c r="E729" s="1478"/>
      <c r="F729" s="1478"/>
      <c r="G729" s="1478"/>
      <c r="H729" s="1478"/>
      <c r="I729" s="1478"/>
      <c r="J729" s="1478"/>
      <c r="K729" s="1478"/>
      <c r="L729" s="1478"/>
      <c r="M729" s="1478"/>
      <c r="N729" s="1478"/>
      <c r="O729" s="1478"/>
      <c r="P729" s="1478"/>
      <c r="Q729" s="1478"/>
      <c r="R729" s="1478"/>
      <c r="S729" s="1479"/>
    </row>
    <row r="730" spans="1:19" s="943" customFormat="1" x14ac:dyDescent="0.25">
      <c r="A730" s="1477"/>
      <c r="B730" s="1478"/>
      <c r="C730" s="1478"/>
      <c r="D730" s="1478"/>
      <c r="E730" s="1478"/>
      <c r="F730" s="1478"/>
      <c r="G730" s="1478"/>
      <c r="H730" s="1478"/>
      <c r="I730" s="1478"/>
      <c r="J730" s="1478"/>
      <c r="K730" s="1478"/>
      <c r="L730" s="1478"/>
      <c r="M730" s="1478"/>
      <c r="N730" s="1478"/>
      <c r="O730" s="1478"/>
      <c r="P730" s="1478"/>
      <c r="Q730" s="1478"/>
      <c r="R730" s="1478"/>
      <c r="S730" s="1479"/>
    </row>
    <row r="731" spans="1:19" s="943" customFormat="1" x14ac:dyDescent="0.25">
      <c r="A731" s="1480"/>
      <c r="B731" s="1481"/>
      <c r="C731" s="1481"/>
      <c r="D731" s="1481"/>
      <c r="E731" s="1481"/>
      <c r="F731" s="1481"/>
      <c r="G731" s="1481"/>
      <c r="H731" s="1481"/>
      <c r="I731" s="1481"/>
      <c r="J731" s="1481"/>
      <c r="K731" s="1481"/>
      <c r="L731" s="1481"/>
      <c r="M731" s="1481"/>
      <c r="N731" s="1481"/>
      <c r="O731" s="1481"/>
      <c r="P731" s="1481"/>
      <c r="Q731" s="1481"/>
      <c r="R731" s="1481"/>
      <c r="S731" s="1482"/>
    </row>
    <row r="732" spans="1:19" s="943" customFormat="1" x14ac:dyDescent="0.25">
      <c r="A732" s="1437" t="s">
        <v>60</v>
      </c>
      <c r="B732" s="1438"/>
      <c r="C732" s="1438"/>
      <c r="D732" s="1438"/>
      <c r="E732" s="665"/>
      <c r="F732" s="665"/>
      <c r="G732" s="665"/>
      <c r="H732" s="665"/>
      <c r="I732" s="665"/>
      <c r="J732" s="665"/>
      <c r="K732" s="666"/>
      <c r="L732" s="665"/>
      <c r="M732" s="665"/>
      <c r="N732" s="665"/>
      <c r="O732" s="665"/>
      <c r="P732" s="665"/>
      <c r="Q732" s="665"/>
      <c r="R732" s="665"/>
      <c r="S732" s="669"/>
    </row>
    <row r="733" spans="1:19" s="943" customFormat="1" x14ac:dyDescent="0.25">
      <c r="A733" s="1534"/>
      <c r="B733" s="1535"/>
      <c r="C733" s="1535"/>
      <c r="D733" s="1535"/>
      <c r="E733" s="1535"/>
      <c r="F733" s="1535"/>
      <c r="G733" s="1535"/>
      <c r="H733" s="1535"/>
      <c r="I733" s="1535"/>
      <c r="J733" s="1535"/>
      <c r="K733" s="1535"/>
      <c r="L733" s="1535"/>
      <c r="M733" s="1535"/>
      <c r="N733" s="1535"/>
      <c r="O733" s="1535"/>
      <c r="P733" s="1535"/>
      <c r="Q733" s="1535"/>
      <c r="R733" s="1535"/>
      <c r="S733" s="1536"/>
    </row>
    <row r="734" spans="1:19" s="943" customFormat="1" x14ac:dyDescent="0.25">
      <c r="A734" s="1534"/>
      <c r="B734" s="1535"/>
      <c r="C734" s="1535"/>
      <c r="D734" s="1535"/>
      <c r="E734" s="1535"/>
      <c r="F734" s="1535"/>
      <c r="G734" s="1535"/>
      <c r="H734" s="1535"/>
      <c r="I734" s="1535"/>
      <c r="J734" s="1535"/>
      <c r="K734" s="1535"/>
      <c r="L734" s="1535"/>
      <c r="M734" s="1535"/>
      <c r="N734" s="1535"/>
      <c r="O734" s="1535"/>
      <c r="P734" s="1535"/>
      <c r="Q734" s="1535"/>
      <c r="R734" s="1535"/>
      <c r="S734" s="1536"/>
    </row>
    <row r="735" spans="1:19" s="943" customFormat="1" x14ac:dyDescent="0.25">
      <c r="A735" s="1534"/>
      <c r="B735" s="1535"/>
      <c r="C735" s="1535"/>
      <c r="D735" s="1535"/>
      <c r="E735" s="1535"/>
      <c r="F735" s="1535"/>
      <c r="G735" s="1535"/>
      <c r="H735" s="1535"/>
      <c r="I735" s="1535"/>
      <c r="J735" s="1535"/>
      <c r="K735" s="1535"/>
      <c r="L735" s="1535"/>
      <c r="M735" s="1535"/>
      <c r="N735" s="1535"/>
      <c r="O735" s="1535"/>
      <c r="P735" s="1535"/>
      <c r="Q735" s="1535"/>
      <c r="R735" s="1535"/>
      <c r="S735" s="1536"/>
    </row>
    <row r="736" spans="1:19" s="943" customFormat="1" x14ac:dyDescent="0.25">
      <c r="A736" s="875"/>
      <c r="B736" s="832"/>
      <c r="C736" s="654"/>
      <c r="D736" s="654"/>
      <c r="E736" s="654"/>
      <c r="F736" s="654"/>
      <c r="G736" s="654"/>
      <c r="H736" s="654"/>
      <c r="I736" s="654"/>
      <c r="J736" s="660"/>
      <c r="K736" s="1011"/>
      <c r="L736" s="884"/>
      <c r="M736" s="654"/>
      <c r="N736" s="895"/>
      <c r="O736" s="654"/>
      <c r="P736" s="654"/>
      <c r="Q736" s="654"/>
      <c r="R736" s="654"/>
      <c r="S736" s="663"/>
    </row>
    <row r="737" spans="1:29" s="943" customFormat="1" x14ac:dyDescent="0.25">
      <c r="A737" s="875"/>
      <c r="B737" s="832"/>
      <c r="C737" s="654"/>
      <c r="D737" s="654"/>
      <c r="E737" s="654"/>
      <c r="F737" s="654"/>
      <c r="G737" s="961"/>
      <c r="H737" s="654"/>
      <c r="I737" s="654"/>
      <c r="J737" s="660"/>
      <c r="K737" s="654"/>
      <c r="M737" s="916"/>
      <c r="N737" s="654"/>
      <c r="O737" s="654"/>
      <c r="P737" s="654"/>
      <c r="Q737" s="654"/>
      <c r="R737" s="654"/>
      <c r="S737" s="663"/>
    </row>
    <row r="738" spans="1:29" s="943" customFormat="1" ht="14.4" x14ac:dyDescent="0.3">
      <c r="A738" s="875"/>
      <c r="B738" s="832"/>
      <c r="C738" s="654"/>
      <c r="D738" s="654"/>
      <c r="E738" s="654"/>
      <c r="F738" s="920"/>
      <c r="G738" s="654"/>
      <c r="H738" s="961" t="s">
        <v>1616</v>
      </c>
      <c r="I738" s="654"/>
      <c r="J738" s="654"/>
      <c r="K738" s="660"/>
      <c r="L738" s="654"/>
      <c r="M738" s="967" t="s">
        <v>61</v>
      </c>
      <c r="N738" s="654"/>
      <c r="O738" s="654"/>
      <c r="Q738" s="654"/>
      <c r="R738" s="654"/>
      <c r="S738" s="663"/>
      <c r="V738" s="1310" t="s">
        <v>1592</v>
      </c>
      <c r="W738" s="1311"/>
      <c r="X738" s="1311"/>
      <c r="Y738" s="1312"/>
      <c r="Z738" s="1313">
        <v>140</v>
      </c>
      <c r="AA738" s="1313" t="s">
        <v>63</v>
      </c>
      <c r="AB738" s="1313"/>
      <c r="AC738" s="1313"/>
    </row>
    <row r="739" spans="1:29" s="943" customFormat="1" ht="14.4" x14ac:dyDescent="0.3">
      <c r="A739" s="875"/>
      <c r="B739" s="832"/>
      <c r="C739" s="654"/>
      <c r="D739" s="654"/>
      <c r="E739" s="654"/>
      <c r="F739" s="654"/>
      <c r="G739" s="1523">
        <v>220000</v>
      </c>
      <c r="H739" s="1524"/>
      <c r="I739" s="1525"/>
      <c r="J739" s="884" t="s">
        <v>62</v>
      </c>
      <c r="K739" s="830"/>
      <c r="L739" s="1049"/>
      <c r="M739" s="1526">
        <v>146500</v>
      </c>
      <c r="N739" s="1527"/>
      <c r="O739" s="884" t="s">
        <v>62</v>
      </c>
      <c r="Q739" s="654"/>
      <c r="R739" s="654"/>
      <c r="S739" s="663"/>
      <c r="V739" s="1310" t="s">
        <v>1593</v>
      </c>
      <c r="W739" s="1311"/>
      <c r="X739" s="1311"/>
      <c r="Y739" s="1312"/>
      <c r="Z739" s="1313">
        <v>280</v>
      </c>
      <c r="AA739" s="1313" t="s">
        <v>63</v>
      </c>
      <c r="AB739" s="1313"/>
      <c r="AC739" s="1313"/>
    </row>
    <row r="740" spans="1:29" s="943" customFormat="1" ht="14.4" x14ac:dyDescent="0.3">
      <c r="A740" s="875"/>
      <c r="B740" s="832"/>
      <c r="C740" s="654"/>
      <c r="D740" s="654"/>
      <c r="E740" s="654"/>
      <c r="F740" s="920"/>
      <c r="G740" s="654"/>
      <c r="H740" s="830"/>
      <c r="I740" s="980"/>
      <c r="J740" s="988"/>
      <c r="K740" s="832"/>
      <c r="L740" s="981"/>
      <c r="M740" s="832"/>
      <c r="N740" s="654"/>
      <c r="O740" s="884"/>
      <c r="P740" s="654"/>
      <c r="Q740" s="654"/>
      <c r="R740" s="654"/>
      <c r="S740" s="663"/>
      <c r="V740" s="1310"/>
      <c r="W740" s="1311"/>
      <c r="X740" s="1311"/>
      <c r="Y740" s="1312"/>
      <c r="Z740" s="1313"/>
      <c r="AA740" s="1313"/>
      <c r="AB740" s="1313"/>
      <c r="AC740" s="1313"/>
    </row>
    <row r="741" spans="1:29" s="943" customFormat="1" ht="14.4" x14ac:dyDescent="0.3">
      <c r="A741" s="664"/>
      <c r="B741" s="654"/>
      <c r="C741" s="654"/>
      <c r="D741" s="654"/>
      <c r="E741" s="654"/>
      <c r="F741" s="654"/>
      <c r="G741" s="915"/>
      <c r="H741" s="654"/>
      <c r="I741" s="654"/>
      <c r="J741" s="660"/>
      <c r="K741" s="654"/>
      <c r="L741" s="916"/>
      <c r="M741" s="654"/>
      <c r="N741" s="654"/>
      <c r="O741" s="654"/>
      <c r="P741" s="654"/>
      <c r="Q741" s="654"/>
      <c r="R741" s="654"/>
      <c r="S741" s="663"/>
      <c r="V741" s="1310" t="s">
        <v>1594</v>
      </c>
      <c r="W741" s="1311"/>
      <c r="X741" s="1311"/>
      <c r="Y741" s="1312"/>
      <c r="Z741" s="1313">
        <v>220000</v>
      </c>
      <c r="AA741" s="1313" t="s">
        <v>62</v>
      </c>
      <c r="AB741" s="1313">
        <v>100</v>
      </c>
      <c r="AC741" s="1313" t="s">
        <v>187</v>
      </c>
    </row>
    <row r="742" spans="1:29" s="943" customFormat="1" ht="14.4" x14ac:dyDescent="0.3">
      <c r="A742" s="875"/>
      <c r="B742" s="654"/>
      <c r="C742" s="654"/>
      <c r="D742" s="654"/>
      <c r="E742" s="654"/>
      <c r="F742" s="901"/>
      <c r="G742" s="828"/>
      <c r="H742" s="1015"/>
      <c r="I742" s="1015"/>
      <c r="J742" s="897"/>
      <c r="K742" s="897"/>
      <c r="L742" s="897"/>
      <c r="M742" s="828"/>
      <c r="N742" s="900"/>
      <c r="O742" s="574"/>
      <c r="P742" s="574"/>
      <c r="Q742" s="574"/>
      <c r="R742" s="574"/>
      <c r="S742" s="577"/>
      <c r="V742" s="1310" t="s">
        <v>1595</v>
      </c>
      <c r="W742" s="1311"/>
      <c r="X742" s="1311"/>
      <c r="Y742" s="1312"/>
      <c r="Z742" s="1313">
        <v>0</v>
      </c>
      <c r="AA742" s="1313" t="s">
        <v>62</v>
      </c>
      <c r="AB742" s="1313">
        <v>0</v>
      </c>
      <c r="AC742" s="1313" t="s">
        <v>187</v>
      </c>
    </row>
    <row r="743" spans="1:29" s="943" customFormat="1" ht="14.4" x14ac:dyDescent="0.3">
      <c r="A743" s="1437" t="s">
        <v>352</v>
      </c>
      <c r="B743" s="1438"/>
      <c r="C743" s="1438"/>
      <c r="D743" s="1438"/>
      <c r="E743" s="665"/>
      <c r="F743" s="660"/>
      <c r="G743" s="660"/>
      <c r="H743" s="660"/>
      <c r="I743" s="660"/>
      <c r="J743" s="660"/>
      <c r="K743" s="896"/>
      <c r="L743" s="660"/>
      <c r="M743" s="660"/>
      <c r="N743" s="665"/>
      <c r="O743" s="665"/>
      <c r="P743" s="665"/>
      <c r="Q743" s="665"/>
      <c r="R743" s="665"/>
      <c r="S743" s="669"/>
      <c r="V743" s="1310" t="s">
        <v>1596</v>
      </c>
      <c r="W743" s="1311"/>
      <c r="X743" s="1311"/>
      <c r="Y743" s="1312"/>
      <c r="Z743" s="1313">
        <v>220000</v>
      </c>
      <c r="AA743" s="1313" t="s">
        <v>62</v>
      </c>
      <c r="AB743" s="1313">
        <v>100</v>
      </c>
      <c r="AC743" s="1313" t="s">
        <v>187</v>
      </c>
    </row>
    <row r="744" spans="1:29" s="943" customFormat="1" ht="14.4" x14ac:dyDescent="0.3">
      <c r="A744" s="875"/>
      <c r="B744" s="832"/>
      <c r="C744" s="832"/>
      <c r="D744" s="832"/>
      <c r="E744" s="832"/>
      <c r="F744" s="832"/>
      <c r="G744" s="832"/>
      <c r="H744" s="832"/>
      <c r="I744" s="832"/>
      <c r="J744" s="832"/>
      <c r="K744" s="832"/>
      <c r="L744" s="1011"/>
      <c r="M744" s="962"/>
      <c r="N744" s="892"/>
      <c r="O744" s="895"/>
      <c r="P744" s="892"/>
      <c r="Q744" s="892"/>
      <c r="R744" s="895"/>
      <c r="S744" s="663"/>
      <c r="V744" s="1310"/>
      <c r="W744" s="1311"/>
      <c r="X744" s="1311"/>
      <c r="Y744" s="1312"/>
      <c r="Z744" s="1313"/>
      <c r="AA744" s="1313"/>
      <c r="AB744" s="1313"/>
      <c r="AC744" s="1313"/>
    </row>
    <row r="745" spans="1:29" s="943" customFormat="1" ht="14.4" x14ac:dyDescent="0.3">
      <c r="A745" s="832"/>
      <c r="B745" s="832"/>
      <c r="C745" s="832"/>
      <c r="D745" s="832"/>
      <c r="E745" s="832"/>
      <c r="F745" s="832"/>
      <c r="G745" s="832"/>
      <c r="H745" s="832"/>
      <c r="I745" s="832"/>
      <c r="J745" s="1533" t="s">
        <v>1334</v>
      </c>
      <c r="K745" s="1533"/>
      <c r="L745" s="1011"/>
      <c r="N745" s="892"/>
      <c r="O745" s="915" t="s">
        <v>347</v>
      </c>
      <c r="Q745" s="923"/>
      <c r="R745" s="895"/>
      <c r="S745" s="663"/>
      <c r="V745" s="1310" t="s">
        <v>1597</v>
      </c>
      <c r="W745" s="1311"/>
      <c r="X745" s="1311"/>
      <c r="Y745" s="1312"/>
      <c r="Z745" s="1313">
        <v>73500.295114102293</v>
      </c>
      <c r="AA745" s="1313" t="s">
        <v>62</v>
      </c>
      <c r="AB745" s="1313"/>
      <c r="AC745" s="1313"/>
    </row>
    <row r="746" spans="1:29" s="943" customFormat="1" ht="14.4" x14ac:dyDescent="0.3">
      <c r="A746" s="877"/>
      <c r="B746" s="832"/>
      <c r="C746" s="877" t="s">
        <v>1333</v>
      </c>
      <c r="D746" s="832"/>
      <c r="E746" s="832"/>
      <c r="F746" s="832"/>
      <c r="G746" s="832"/>
      <c r="H746" s="832"/>
      <c r="I746" s="832"/>
      <c r="J746" s="832"/>
      <c r="K746" s="938"/>
      <c r="L746" s="928"/>
      <c r="N746" s="1532"/>
      <c r="O746" s="1532"/>
      <c r="P746" s="923"/>
      <c r="R746" s="660"/>
      <c r="S746" s="663"/>
      <c r="V746" s="1310" t="s">
        <v>1598</v>
      </c>
      <c r="W746" s="1311"/>
      <c r="X746" s="1311"/>
      <c r="Y746" s="1312"/>
      <c r="Z746" s="1313">
        <v>0</v>
      </c>
      <c r="AA746" s="1313" t="s">
        <v>62</v>
      </c>
      <c r="AB746" s="1313"/>
      <c r="AC746" s="1313"/>
    </row>
    <row r="747" spans="1:29" s="943" customFormat="1" ht="14.4" x14ac:dyDescent="0.3">
      <c r="A747" s="988"/>
      <c r="B747" s="981"/>
      <c r="C747" s="988"/>
      <c r="D747" s="981"/>
      <c r="E747" s="832"/>
      <c r="F747" s="832"/>
      <c r="G747" s="832"/>
      <c r="H747" s="832"/>
      <c r="I747" s="832"/>
      <c r="J747" s="832"/>
      <c r="K747" s="1022"/>
      <c r="L747" s="957"/>
      <c r="N747" s="1532"/>
      <c r="O747" s="1532"/>
      <c r="P747" s="923"/>
      <c r="R747" s="660"/>
      <c r="S747" s="663"/>
      <c r="V747" s="1310" t="s">
        <v>1599</v>
      </c>
      <c r="W747" s="1311"/>
      <c r="X747" s="1311"/>
      <c r="Y747" s="1312"/>
      <c r="Z747" s="1313">
        <v>73500.295114102293</v>
      </c>
      <c r="AA747" s="1313" t="s">
        <v>62</v>
      </c>
      <c r="AB747" s="1313"/>
      <c r="AC747" s="1313"/>
    </row>
    <row r="748" spans="1:29" s="943" customFormat="1" ht="14.4" x14ac:dyDescent="0.3">
      <c r="A748" s="988"/>
      <c r="B748" s="988"/>
      <c r="C748" s="988"/>
      <c r="D748" s="988"/>
      <c r="E748" s="832"/>
      <c r="F748" s="832"/>
      <c r="G748" s="832"/>
      <c r="H748" s="832"/>
      <c r="I748" s="832"/>
      <c r="J748" s="832"/>
      <c r="K748" s="832"/>
      <c r="L748" s="1035"/>
      <c r="M748" s="957"/>
      <c r="N748" s="1034"/>
      <c r="O748" s="981"/>
      <c r="P748" s="980"/>
      <c r="Q748" s="914"/>
      <c r="R748" s="660"/>
      <c r="S748" s="663"/>
      <c r="V748" s="1310"/>
      <c r="W748" s="1311"/>
      <c r="X748" s="1311"/>
      <c r="Y748" s="1312"/>
      <c r="Z748" s="1313"/>
      <c r="AA748" s="1313"/>
      <c r="AB748" s="1313"/>
      <c r="AC748" s="1313"/>
    </row>
    <row r="749" spans="1:29" s="943" customFormat="1" ht="14.4" x14ac:dyDescent="0.3">
      <c r="A749" s="877"/>
      <c r="B749" s="832"/>
      <c r="C749" s="877" t="s">
        <v>1337</v>
      </c>
      <c r="D749" s="832"/>
      <c r="E749" s="832"/>
      <c r="F749" s="832"/>
      <c r="G749" s="832"/>
      <c r="H749" s="832"/>
      <c r="I749" s="832"/>
      <c r="J749" s="832"/>
      <c r="K749" s="938"/>
      <c r="L749" s="928"/>
      <c r="N749" s="1532"/>
      <c r="O749" s="1532"/>
      <c r="P749" s="923"/>
      <c r="Q749" s="914"/>
      <c r="R749" s="660"/>
      <c r="S749" s="663"/>
      <c r="V749" s="1310" t="s">
        <v>1600</v>
      </c>
      <c r="W749" s="1311"/>
      <c r="X749" s="1311"/>
      <c r="Y749" s="1312"/>
      <c r="Z749" s="1314">
        <v>146499.70488589769</v>
      </c>
      <c r="AA749" s="1313" t="s">
        <v>62</v>
      </c>
      <c r="AB749" s="1313">
        <v>66.590774948135305</v>
      </c>
      <c r="AC749" s="1313" t="s">
        <v>187</v>
      </c>
    </row>
    <row r="750" spans="1:29" s="943" customFormat="1" ht="14.4" x14ac:dyDescent="0.3">
      <c r="A750" s="988"/>
      <c r="B750" s="981"/>
      <c r="C750" s="988"/>
      <c r="D750" s="981"/>
      <c r="E750" s="832"/>
      <c r="F750" s="832"/>
      <c r="G750" s="832"/>
      <c r="H750" s="832"/>
      <c r="I750" s="832"/>
      <c r="J750" s="832"/>
      <c r="K750" s="1022"/>
      <c r="L750" s="957"/>
      <c r="N750" s="1532"/>
      <c r="O750" s="1532"/>
      <c r="P750" s="923"/>
      <c r="Q750" s="956"/>
      <c r="R750" s="660"/>
      <c r="S750" s="663"/>
      <c r="V750" s="1310"/>
      <c r="W750" s="1311"/>
      <c r="X750" s="1311"/>
      <c r="Y750" s="1312"/>
      <c r="Z750" s="1313"/>
      <c r="AA750" s="1313"/>
      <c r="AB750" s="1313"/>
      <c r="AC750" s="1313"/>
    </row>
    <row r="751" spans="1:29" s="943" customFormat="1" ht="14.4" x14ac:dyDescent="0.3">
      <c r="A751" s="988"/>
      <c r="B751" s="981"/>
      <c r="C751" s="988"/>
      <c r="D751" s="981"/>
      <c r="E751" s="832"/>
      <c r="F751" s="832"/>
      <c r="G751" s="832"/>
      <c r="H751" s="832"/>
      <c r="I751" s="832"/>
      <c r="J751" s="832"/>
      <c r="K751" s="1022"/>
      <c r="L751" s="957"/>
      <c r="N751" s="1024"/>
      <c r="O751" s="1024"/>
      <c r="P751" s="923"/>
      <c r="Q751" s="956"/>
      <c r="R751" s="660"/>
      <c r="S751" s="663"/>
      <c r="V751" s="1310" t="s">
        <v>1601</v>
      </c>
      <c r="W751" s="1311"/>
      <c r="X751" s="1311"/>
      <c r="Y751" s="1312"/>
      <c r="Z751" s="1315">
        <v>2.9931852608002552</v>
      </c>
      <c r="AA751" s="1313"/>
      <c r="AB751" s="1313"/>
      <c r="AC751" s="1313"/>
    </row>
    <row r="752" spans="1:29" s="943" customFormat="1" ht="14.4" x14ac:dyDescent="0.3">
      <c r="A752" s="988"/>
      <c r="B752" s="981"/>
      <c r="C752" s="988"/>
      <c r="D752" s="981"/>
      <c r="E752" s="832"/>
      <c r="F752" s="832"/>
      <c r="G752" s="832"/>
      <c r="H752" s="832"/>
      <c r="I752" s="832"/>
      <c r="J752" s="832"/>
      <c r="K752" s="1022"/>
      <c r="L752" s="957"/>
      <c r="N752" s="1024"/>
      <c r="O752" s="1024"/>
      <c r="P752" s="923"/>
      <c r="Q752" s="956"/>
      <c r="R752" s="660"/>
      <c r="S752" s="663"/>
      <c r="V752" s="1310" t="s">
        <v>1602</v>
      </c>
      <c r="W752" s="1311"/>
      <c r="X752" s="1311"/>
      <c r="Y752" s="1312"/>
      <c r="Z752" s="1315">
        <v>2.9931852608002552</v>
      </c>
      <c r="AA752" s="1313"/>
      <c r="AB752" s="1313"/>
      <c r="AC752" s="1313"/>
    </row>
    <row r="753" spans="1:29" s="943" customFormat="1" ht="14.4" x14ac:dyDescent="0.3">
      <c r="A753" s="832"/>
      <c r="B753" s="832"/>
      <c r="C753" s="955" t="s">
        <v>1028</v>
      </c>
      <c r="D753" s="988"/>
      <c r="E753" s="832"/>
      <c r="F753" s="832"/>
      <c r="G753" s="832"/>
      <c r="H753" s="832"/>
      <c r="I753" s="832"/>
      <c r="J753" s="832"/>
      <c r="K753" s="832"/>
      <c r="L753" s="932"/>
      <c r="M753" s="932"/>
      <c r="N753" s="1038" t="s">
        <v>363</v>
      </c>
      <c r="O753" s="946"/>
      <c r="P753" s="1028"/>
      <c r="Q753" s="956"/>
      <c r="R753" s="654"/>
      <c r="S753" s="663"/>
      <c r="V753" s="1310" t="s">
        <v>1609</v>
      </c>
      <c r="W753" s="1311"/>
      <c r="X753" s="1311"/>
      <c r="Y753" s="1312"/>
      <c r="Z753" s="1313">
        <v>-24</v>
      </c>
      <c r="AA753" s="1313" t="s">
        <v>981</v>
      </c>
      <c r="AB753" s="1313"/>
      <c r="AC753" s="1313"/>
    </row>
    <row r="754" spans="1:29" s="943" customFormat="1" ht="14.4" x14ac:dyDescent="0.3">
      <c r="A754" s="875"/>
      <c r="B754" s="832"/>
      <c r="C754" s="955" t="s">
        <v>1336</v>
      </c>
      <c r="D754" s="832"/>
      <c r="E754" s="832"/>
      <c r="F754" s="832"/>
      <c r="G754" s="832"/>
      <c r="H754" s="832"/>
      <c r="I754" s="832"/>
      <c r="J754" s="832"/>
      <c r="K754" s="917"/>
      <c r="L754" s="918"/>
      <c r="M754" s="917"/>
      <c r="N754" s="832"/>
      <c r="O754" s="832"/>
      <c r="P754" s="918"/>
      <c r="Q754" s="832"/>
      <c r="R754" s="654"/>
      <c r="S754" s="663"/>
      <c r="V754" s="1310" t="s">
        <v>1603</v>
      </c>
      <c r="W754" s="1311"/>
      <c r="X754" s="1311"/>
      <c r="Y754" s="1312"/>
      <c r="Z754" s="1315">
        <v>1571.4285714285713</v>
      </c>
      <c r="AA754" s="1313" t="s">
        <v>1604</v>
      </c>
      <c r="AB754" s="1313"/>
      <c r="AC754" s="1313"/>
    </row>
    <row r="755" spans="1:29" s="943" customFormat="1" ht="14.4" x14ac:dyDescent="0.3">
      <c r="A755" s="578"/>
      <c r="B755" s="574"/>
      <c r="C755" s="959"/>
      <c r="D755" s="574"/>
      <c r="E755" s="574"/>
      <c r="F755" s="574"/>
      <c r="G755" s="574"/>
      <c r="H755" s="574"/>
      <c r="I755" s="574"/>
      <c r="J755" s="574"/>
      <c r="K755" s="574"/>
      <c r="L755" s="574"/>
      <c r="M755" s="574"/>
      <c r="N755" s="574"/>
      <c r="O755" s="574"/>
      <c r="P755" s="574"/>
      <c r="Q755" s="574"/>
      <c r="R755" s="574"/>
      <c r="S755" s="577"/>
      <c r="V755" s="1310"/>
      <c r="W755" s="1311"/>
      <c r="X755" s="1311"/>
      <c r="Y755" s="1312"/>
      <c r="Z755" s="1313"/>
      <c r="AA755" s="1313"/>
      <c r="AB755" s="1313"/>
      <c r="AC755" s="1313"/>
    </row>
    <row r="756" spans="1:29" s="943" customFormat="1" ht="14.4" x14ac:dyDescent="0.3">
      <c r="A756" s="1509"/>
      <c r="B756" s="1509"/>
      <c r="C756" s="1509"/>
      <c r="D756" s="1509"/>
      <c r="E756" s="1560"/>
      <c r="F756" s="1538"/>
      <c r="G756" s="1538"/>
      <c r="H756" s="1538"/>
      <c r="I756" s="1538"/>
      <c r="J756" s="1538"/>
      <c r="K756" s="1538"/>
      <c r="L756" s="1538"/>
      <c r="M756" s="1538"/>
      <c r="N756" s="1538"/>
      <c r="O756" s="1538"/>
      <c r="P756" s="1538"/>
      <c r="Q756" s="1538"/>
      <c r="R756" s="1538"/>
      <c r="S756" s="1538"/>
      <c r="V756" s="1310" t="s">
        <v>1605</v>
      </c>
      <c r="W756" s="1311"/>
      <c r="X756" s="1311"/>
      <c r="Y756" s="1312"/>
      <c r="Z756" s="1313">
        <v>-5</v>
      </c>
      <c r="AA756" s="1313" t="s">
        <v>981</v>
      </c>
      <c r="AB756" s="1313"/>
      <c r="AC756" s="1313"/>
    </row>
    <row r="757" spans="1:29" s="943" customFormat="1" ht="14.4" x14ac:dyDescent="0.3">
      <c r="A757" s="1506"/>
      <c r="B757" s="1506"/>
      <c r="C757" s="1506"/>
      <c r="D757" s="1506"/>
      <c r="E757" s="1538"/>
      <c r="F757" s="1538"/>
      <c r="G757" s="1538"/>
      <c r="H757" s="1538"/>
      <c r="I757" s="1538"/>
      <c r="J757" s="1538"/>
      <c r="K757" s="1538"/>
      <c r="L757" s="1538"/>
      <c r="M757" s="1538"/>
      <c r="N757" s="1538"/>
      <c r="O757" s="1538"/>
      <c r="P757" s="1538"/>
      <c r="Q757" s="1538"/>
      <c r="R757" s="1538"/>
      <c r="S757" s="1538"/>
      <c r="V757" s="1310" t="s">
        <v>1606</v>
      </c>
      <c r="W757" s="1311"/>
      <c r="X757" s="1311"/>
      <c r="Y757" s="1312"/>
      <c r="Z757" s="1313">
        <v>145</v>
      </c>
      <c r="AA757" s="1313" t="s">
        <v>1607</v>
      </c>
      <c r="AB757" s="1313"/>
      <c r="AC757" s="1313"/>
    </row>
    <row r="758" spans="1:29" s="943" customFormat="1" ht="14.4" x14ac:dyDescent="0.3">
      <c r="A758" s="1509"/>
      <c r="B758" s="1509"/>
      <c r="C758" s="1509"/>
      <c r="D758" s="1509"/>
      <c r="E758" s="1558"/>
      <c r="F758" s="1558"/>
      <c r="G758" s="1558"/>
      <c r="H758" s="1558"/>
      <c r="I758" s="1558"/>
      <c r="J758" s="1558"/>
      <c r="K758" s="1558"/>
      <c r="L758" s="1558"/>
      <c r="M758" s="1558"/>
      <c r="N758" s="1558"/>
      <c r="O758" s="1558"/>
      <c r="P758" s="1558"/>
      <c r="Q758" s="1558"/>
      <c r="R758" s="1558"/>
      <c r="S758" s="1558"/>
      <c r="V758" s="1310"/>
      <c r="W758" s="1311"/>
      <c r="X758" s="1311"/>
      <c r="Y758" s="1312"/>
      <c r="Z758" s="1313"/>
      <c r="AA758" s="1313"/>
      <c r="AB758" s="1313"/>
      <c r="AC758" s="1313"/>
    </row>
    <row r="759" spans="1:29" s="943" customFormat="1" ht="14.4" x14ac:dyDescent="0.3">
      <c r="A759" s="1558"/>
      <c r="B759" s="1558"/>
      <c r="C759" s="1558"/>
      <c r="D759" s="1558"/>
      <c r="E759" s="953"/>
      <c r="F759" s="660"/>
      <c r="G759" s="660"/>
      <c r="H759" s="660"/>
      <c r="I759" s="660"/>
      <c r="J759" s="660"/>
      <c r="K759" s="660"/>
      <c r="L759" s="660"/>
      <c r="M759" s="660"/>
      <c r="N759" s="660"/>
      <c r="O759" s="660"/>
      <c r="P759" s="660"/>
      <c r="Q759" s="660"/>
      <c r="R759" s="660"/>
      <c r="S759" s="660"/>
      <c r="V759" s="1310" t="s">
        <v>1608</v>
      </c>
      <c r="W759" s="1311"/>
      <c r="X759" s="1311"/>
      <c r="Y759" s="1312"/>
      <c r="Z759" s="1313" t="s">
        <v>1610</v>
      </c>
      <c r="AA759" s="1313"/>
      <c r="AB759" s="1313"/>
      <c r="AC759" s="1313"/>
    </row>
    <row r="760" spans="1:29" s="943" customFormat="1" ht="14.4" x14ac:dyDescent="0.3">
      <c r="A760" s="1559"/>
      <c r="B760" s="1471"/>
      <c r="C760" s="1471"/>
      <c r="D760" s="1471"/>
      <c r="E760" s="1471"/>
      <c r="F760" s="1471"/>
      <c r="G760" s="1471"/>
      <c r="H760" s="1471"/>
      <c r="I760" s="1471"/>
      <c r="J760" s="1471"/>
      <c r="K760" s="1471"/>
      <c r="L760" s="1471"/>
      <c r="M760" s="1471"/>
      <c r="N760" s="1471"/>
      <c r="O760" s="1471"/>
      <c r="P760" s="1471"/>
      <c r="Q760" s="1471"/>
      <c r="R760" s="1471"/>
      <c r="S760" s="1471"/>
      <c r="V760" s="1310" t="s">
        <v>1611</v>
      </c>
      <c r="W760" s="1311"/>
      <c r="X760" s="1311"/>
      <c r="Y760" s="1312"/>
      <c r="Z760" s="1315">
        <v>2187.7605369590724</v>
      </c>
      <c r="AA760" s="1313" t="s">
        <v>33</v>
      </c>
      <c r="AB760" s="1313" t="s">
        <v>142</v>
      </c>
      <c r="AC760" s="1313" t="s">
        <v>142</v>
      </c>
    </row>
    <row r="761" spans="1:29" s="943" customFormat="1" ht="14.4" x14ac:dyDescent="0.3">
      <c r="A761" s="1471"/>
      <c r="B761" s="1471"/>
      <c r="C761" s="1471"/>
      <c r="D761" s="1471"/>
      <c r="E761" s="1471"/>
      <c r="F761" s="1471"/>
      <c r="G761" s="1471"/>
      <c r="H761" s="1471"/>
      <c r="I761" s="1471"/>
      <c r="J761" s="1471"/>
      <c r="K761" s="1471"/>
      <c r="L761" s="1471"/>
      <c r="M761" s="1471"/>
      <c r="N761" s="1471"/>
      <c r="O761" s="1471"/>
      <c r="P761" s="1471"/>
      <c r="Q761" s="1471"/>
      <c r="R761" s="1471"/>
      <c r="S761" s="1471"/>
      <c r="V761" s="1310"/>
      <c r="W761" s="1311"/>
      <c r="X761" s="1311"/>
      <c r="Y761" s="1312"/>
      <c r="Z761" s="1313"/>
      <c r="AA761" s="1313"/>
      <c r="AB761" s="1313"/>
      <c r="AC761" s="1313"/>
    </row>
    <row r="762" spans="1:29" s="943" customFormat="1" ht="14.4" x14ac:dyDescent="0.3">
      <c r="A762" s="1471"/>
      <c r="B762" s="1471"/>
      <c r="C762" s="1471"/>
      <c r="D762" s="1471"/>
      <c r="E762" s="1471"/>
      <c r="F762" s="1471"/>
      <c r="G762" s="1471"/>
      <c r="H762" s="1471"/>
      <c r="I762" s="1471"/>
      <c r="J762" s="1471"/>
      <c r="K762" s="1471"/>
      <c r="L762" s="1471"/>
      <c r="M762" s="1471"/>
      <c r="N762" s="1471"/>
      <c r="O762" s="1471"/>
      <c r="P762" s="1471"/>
      <c r="Q762" s="1471"/>
      <c r="R762" s="1471"/>
      <c r="S762" s="1471"/>
      <c r="V762" s="1310" t="s">
        <v>1612</v>
      </c>
      <c r="W762" s="1311"/>
      <c r="X762" s="1311"/>
      <c r="Y762" s="1312"/>
      <c r="Z762" s="1315">
        <v>4.4657097288676235</v>
      </c>
      <c r="AA762" s="1313" t="s">
        <v>1613</v>
      </c>
      <c r="AB762" s="1313"/>
      <c r="AC762" s="1313"/>
    </row>
    <row r="763" spans="1:29" s="943" customFormat="1" ht="14.4" x14ac:dyDescent="0.3">
      <c r="A763" s="1471"/>
      <c r="B763" s="1471"/>
      <c r="C763" s="1471"/>
      <c r="D763" s="1471"/>
      <c r="E763" s="1471"/>
      <c r="F763" s="1471"/>
      <c r="G763" s="1471"/>
      <c r="H763" s="1471"/>
      <c r="I763" s="1471"/>
      <c r="J763" s="1471"/>
      <c r="K763" s="1471"/>
      <c r="L763" s="1471"/>
      <c r="M763" s="1471"/>
      <c r="N763" s="1471"/>
      <c r="O763" s="1471"/>
      <c r="P763" s="1471"/>
      <c r="Q763" s="1471"/>
      <c r="R763" s="1471"/>
      <c r="S763" s="1471"/>
      <c r="V763" s="1310" t="s">
        <v>1614</v>
      </c>
      <c r="W763" s="1311"/>
      <c r="X763" s="1311"/>
      <c r="Y763" s="1312"/>
      <c r="Z763" s="1315">
        <v>7.1181047195604767</v>
      </c>
      <c r="AA763" s="1313" t="s">
        <v>1613</v>
      </c>
      <c r="AB763" s="1313"/>
      <c r="AC763" s="1313"/>
    </row>
    <row r="764" spans="1:29" s="943" customFormat="1" ht="14.4" x14ac:dyDescent="0.3">
      <c r="A764" s="1471"/>
      <c r="B764" s="1471"/>
      <c r="C764" s="1471"/>
      <c r="D764" s="1471"/>
      <c r="E764" s="1471"/>
      <c r="F764" s="1471"/>
      <c r="G764" s="1471"/>
      <c r="H764" s="1471"/>
      <c r="I764" s="1471"/>
      <c r="J764" s="1471"/>
      <c r="K764" s="1471"/>
      <c r="L764" s="1471"/>
      <c r="M764" s="1471"/>
      <c r="N764" s="1471"/>
      <c r="O764" s="1471"/>
      <c r="P764" s="1471"/>
      <c r="Q764" s="1471"/>
      <c r="R764" s="1471"/>
      <c r="S764" s="1471"/>
      <c r="V764" s="1310" t="s">
        <v>1615</v>
      </c>
      <c r="W764" s="1311"/>
      <c r="X764" s="1311"/>
      <c r="Y764" s="1312"/>
      <c r="Z764" s="1315">
        <v>94.564923775039375</v>
      </c>
      <c r="AA764" s="1313" t="s">
        <v>63</v>
      </c>
      <c r="AB764" s="1313"/>
      <c r="AC764" s="1313"/>
    </row>
    <row r="765" spans="1:29" s="943" customFormat="1" x14ac:dyDescent="0.25">
      <c r="A765" s="1471"/>
      <c r="B765" s="1471"/>
      <c r="C765" s="1471"/>
      <c r="D765" s="1471"/>
      <c r="E765" s="1471"/>
      <c r="F765" s="1471"/>
      <c r="G765" s="1471"/>
      <c r="H765" s="1471"/>
      <c r="I765" s="1471"/>
      <c r="J765" s="1471"/>
      <c r="K765" s="1471"/>
      <c r="L765" s="1471"/>
      <c r="M765" s="1471"/>
      <c r="N765" s="1471"/>
      <c r="O765" s="1471"/>
      <c r="P765" s="1471"/>
      <c r="Q765" s="1471"/>
      <c r="R765" s="1471"/>
      <c r="S765" s="1471"/>
    </row>
    <row r="766" spans="1:29" s="943" customFormat="1" x14ac:dyDescent="0.25">
      <c r="A766" s="1471"/>
      <c r="B766" s="1471"/>
      <c r="C766" s="1471"/>
      <c r="D766" s="1471"/>
      <c r="E766" s="1471"/>
      <c r="F766" s="1471"/>
      <c r="G766" s="1471"/>
      <c r="H766" s="1471"/>
      <c r="I766" s="1471"/>
      <c r="J766" s="1471"/>
      <c r="K766" s="1471"/>
      <c r="L766" s="1471"/>
      <c r="M766" s="1471"/>
      <c r="N766" s="1471"/>
      <c r="O766" s="1471"/>
      <c r="P766" s="1471"/>
      <c r="Q766" s="1471"/>
      <c r="R766" s="1471"/>
      <c r="S766" s="1471"/>
    </row>
    <row r="767" spans="1:29" s="943" customFormat="1" x14ac:dyDescent="0.25">
      <c r="A767" s="1471"/>
      <c r="B767" s="1471"/>
      <c r="C767" s="1471"/>
      <c r="D767" s="1471"/>
      <c r="E767" s="1471"/>
      <c r="F767" s="1471"/>
      <c r="G767" s="1471"/>
      <c r="H767" s="1471"/>
      <c r="I767" s="1471"/>
      <c r="J767" s="1471"/>
      <c r="K767" s="1471"/>
      <c r="L767" s="1471"/>
      <c r="M767" s="1471"/>
      <c r="N767" s="1471"/>
      <c r="O767" s="1471"/>
      <c r="P767" s="1471"/>
      <c r="Q767" s="1471"/>
      <c r="R767" s="1471"/>
      <c r="S767" s="1471"/>
    </row>
    <row r="768" spans="1:29" s="943" customFormat="1" x14ac:dyDescent="0.25">
      <c r="A768" s="1558"/>
      <c r="B768" s="1558"/>
      <c r="C768" s="1558"/>
      <c r="D768" s="1558"/>
      <c r="E768" s="958"/>
      <c r="F768" s="660"/>
      <c r="G768" s="660"/>
      <c r="H768" s="660"/>
      <c r="I768" s="660"/>
      <c r="J768" s="660"/>
      <c r="K768" s="660"/>
      <c r="L768" s="660"/>
      <c r="M768" s="660"/>
      <c r="N768" s="660"/>
      <c r="O768" s="660"/>
      <c r="P768" s="660"/>
      <c r="Q768" s="660"/>
      <c r="R768" s="660"/>
      <c r="S768" s="660"/>
    </row>
    <row r="769" spans="1:19" s="943" customFormat="1" x14ac:dyDescent="0.25">
      <c r="A769" s="1478"/>
      <c r="B769" s="1478"/>
      <c r="C769" s="1478"/>
      <c r="D769" s="1478"/>
      <c r="E769" s="1478"/>
      <c r="F769" s="1478"/>
      <c r="G769" s="1478"/>
      <c r="H769" s="1478"/>
      <c r="I769" s="1478"/>
      <c r="J769" s="1478"/>
      <c r="K769" s="1478"/>
      <c r="L769" s="1478"/>
      <c r="M769" s="1478"/>
      <c r="N769" s="1478"/>
      <c r="O769" s="1478"/>
      <c r="P769" s="1478"/>
      <c r="Q769" s="1478"/>
      <c r="R769" s="1478"/>
      <c r="S769" s="1478"/>
    </row>
    <row r="770" spans="1:19" s="943" customFormat="1" x14ac:dyDescent="0.25">
      <c r="A770" s="1478"/>
      <c r="B770" s="1478"/>
      <c r="C770" s="1478"/>
      <c r="D770" s="1478"/>
      <c r="E770" s="1478"/>
      <c r="F770" s="1478"/>
      <c r="G770" s="1478"/>
      <c r="H770" s="1478"/>
      <c r="I770" s="1478"/>
      <c r="J770" s="1478"/>
      <c r="K770" s="1478"/>
      <c r="L770" s="1478"/>
      <c r="M770" s="1478"/>
      <c r="N770" s="1478"/>
      <c r="O770" s="1478"/>
      <c r="P770" s="1478"/>
      <c r="Q770" s="1478"/>
      <c r="R770" s="1478"/>
      <c r="S770" s="1478"/>
    </row>
    <row r="771" spans="1:19" s="943" customFormat="1" x14ac:dyDescent="0.25">
      <c r="A771" s="1478"/>
      <c r="B771" s="1478"/>
      <c r="C771" s="1478"/>
      <c r="D771" s="1478"/>
      <c r="E771" s="1478"/>
      <c r="F771" s="1478"/>
      <c r="G771" s="1478"/>
      <c r="H771" s="1478"/>
      <c r="I771" s="1478"/>
      <c r="J771" s="1478"/>
      <c r="K771" s="1478"/>
      <c r="L771" s="1478"/>
      <c r="M771" s="1478"/>
      <c r="N771" s="1478"/>
      <c r="O771" s="1478"/>
      <c r="P771" s="1478"/>
      <c r="Q771" s="1478"/>
      <c r="R771" s="1478"/>
      <c r="S771" s="1478"/>
    </row>
    <row r="772" spans="1:19" s="943" customFormat="1" x14ac:dyDescent="0.25">
      <c r="A772" s="1558"/>
      <c r="B772" s="1558"/>
      <c r="C772" s="1558"/>
      <c r="D772" s="1558"/>
      <c r="E772" s="660"/>
      <c r="F772" s="660"/>
      <c r="G772" s="660"/>
      <c r="H772" s="660"/>
      <c r="I772" s="660"/>
      <c r="J772" s="660"/>
      <c r="K772" s="660"/>
      <c r="L772" s="660"/>
      <c r="M772" s="660"/>
      <c r="N772" s="660"/>
      <c r="O772" s="660"/>
      <c r="P772" s="660"/>
      <c r="Q772" s="660"/>
      <c r="R772" s="660"/>
      <c r="S772" s="660"/>
    </row>
    <row r="773" spans="1:19" s="943" customFormat="1" x14ac:dyDescent="0.25">
      <c r="A773" s="1478"/>
      <c r="B773" s="1478"/>
      <c r="C773" s="1478"/>
      <c r="D773" s="1478"/>
      <c r="E773" s="1478"/>
      <c r="F773" s="1478"/>
      <c r="G773" s="1478"/>
      <c r="H773" s="1478"/>
      <c r="I773" s="1478"/>
      <c r="J773" s="1478"/>
      <c r="K773" s="1478"/>
      <c r="L773" s="1478"/>
      <c r="M773" s="1478"/>
      <c r="N773" s="1478"/>
      <c r="O773" s="1478"/>
      <c r="P773" s="1478"/>
      <c r="Q773" s="1478"/>
      <c r="R773" s="1478"/>
      <c r="S773" s="1478"/>
    </row>
    <row r="774" spans="1:19" s="943" customFormat="1" x14ac:dyDescent="0.25">
      <c r="A774" s="1478"/>
      <c r="B774" s="1478"/>
      <c r="C774" s="1478"/>
      <c r="D774" s="1478"/>
      <c r="E774" s="1478"/>
      <c r="F774" s="1478"/>
      <c r="G774" s="1478"/>
      <c r="H774" s="1478"/>
      <c r="I774" s="1478"/>
      <c r="J774" s="1478"/>
      <c r="K774" s="1478"/>
      <c r="L774" s="1478"/>
      <c r="M774" s="1478"/>
      <c r="N774" s="1478"/>
      <c r="O774" s="1478"/>
      <c r="P774" s="1478"/>
      <c r="Q774" s="1478"/>
      <c r="R774" s="1478"/>
      <c r="S774" s="1478"/>
    </row>
    <row r="775" spans="1:19" s="943" customFormat="1" x14ac:dyDescent="0.25">
      <c r="A775" s="1478"/>
      <c r="B775" s="1478"/>
      <c r="C775" s="1478"/>
      <c r="D775" s="1478"/>
      <c r="E775" s="1478"/>
      <c r="F775" s="1478"/>
      <c r="G775" s="1478"/>
      <c r="H775" s="1478"/>
      <c r="I775" s="1478"/>
      <c r="J775" s="1478"/>
      <c r="K775" s="1478"/>
      <c r="L775" s="1478"/>
      <c r="M775" s="1478"/>
      <c r="N775" s="1478"/>
      <c r="O775" s="1478"/>
      <c r="P775" s="1478"/>
      <c r="Q775" s="1478"/>
      <c r="R775" s="1478"/>
      <c r="S775" s="1478"/>
    </row>
    <row r="776" spans="1:19" s="943" customFormat="1" x14ac:dyDescent="0.25">
      <c r="A776" s="1478"/>
      <c r="B776" s="1478"/>
      <c r="C776" s="1478"/>
      <c r="D776" s="1478"/>
      <c r="E776" s="1478"/>
      <c r="F776" s="1478"/>
      <c r="G776" s="1478"/>
      <c r="H776" s="1478"/>
      <c r="I776" s="1478"/>
      <c r="J776" s="1478"/>
      <c r="K776" s="1478"/>
      <c r="L776" s="1478"/>
      <c r="M776" s="1478"/>
      <c r="N776" s="1478"/>
      <c r="O776" s="1478"/>
      <c r="P776" s="1478"/>
      <c r="Q776" s="1478"/>
      <c r="R776" s="1478"/>
      <c r="S776" s="1478"/>
    </row>
    <row r="777" spans="1:19" s="943" customFormat="1" x14ac:dyDescent="0.25">
      <c r="A777" s="1478"/>
      <c r="B777" s="1478"/>
      <c r="C777" s="1478"/>
      <c r="D777" s="1478"/>
      <c r="E777" s="1478"/>
      <c r="F777" s="1478"/>
      <c r="G777" s="1478"/>
      <c r="H777" s="1478"/>
      <c r="I777" s="1478"/>
      <c r="J777" s="1478"/>
      <c r="K777" s="1478"/>
      <c r="L777" s="1478"/>
      <c r="M777" s="1478"/>
      <c r="N777" s="1478"/>
      <c r="O777" s="1478"/>
      <c r="P777" s="1478"/>
      <c r="Q777" s="1478"/>
      <c r="R777" s="1478"/>
      <c r="S777" s="1478"/>
    </row>
    <row r="778" spans="1:19" s="943" customFormat="1" x14ac:dyDescent="0.25">
      <c r="A778" s="1478"/>
      <c r="B778" s="1478"/>
      <c r="C778" s="1478"/>
      <c r="D778" s="1478"/>
      <c r="E778" s="1478"/>
      <c r="F778" s="1478"/>
      <c r="G778" s="1478"/>
      <c r="H778" s="1478"/>
      <c r="I778" s="1478"/>
      <c r="J778" s="1478"/>
      <c r="K778" s="1478"/>
      <c r="L778" s="1478"/>
      <c r="M778" s="1478"/>
      <c r="N778" s="1478"/>
      <c r="O778" s="1478"/>
      <c r="P778" s="1478"/>
      <c r="Q778" s="1478"/>
      <c r="R778" s="1478"/>
      <c r="S778" s="1478"/>
    </row>
    <row r="779" spans="1:19" s="943" customFormat="1" x14ac:dyDescent="0.25">
      <c r="A779" s="1478"/>
      <c r="B779" s="1478"/>
      <c r="C779" s="1478"/>
      <c r="D779" s="1478"/>
      <c r="E779" s="1478"/>
      <c r="F779" s="1478"/>
      <c r="G779" s="1478"/>
      <c r="H779" s="1478"/>
      <c r="I779" s="1478"/>
      <c r="J779" s="1478"/>
      <c r="K779" s="1478"/>
      <c r="L779" s="1478"/>
      <c r="M779" s="1478"/>
      <c r="N779" s="1478"/>
      <c r="O779" s="1478"/>
      <c r="P779" s="1478"/>
      <c r="Q779" s="1478"/>
      <c r="R779" s="1478"/>
      <c r="S779" s="1478"/>
    </row>
    <row r="780" spans="1:19" s="943" customFormat="1" x14ac:dyDescent="0.25">
      <c r="A780" s="1478"/>
      <c r="B780" s="1478"/>
      <c r="C780" s="1478"/>
      <c r="D780" s="1478"/>
      <c r="E780" s="1478"/>
      <c r="F780" s="1478"/>
      <c r="G780" s="1478"/>
      <c r="H780" s="1478"/>
      <c r="I780" s="1478"/>
      <c r="J780" s="1478"/>
      <c r="K780" s="1478"/>
      <c r="L780" s="1478"/>
      <c r="M780" s="1478"/>
      <c r="N780" s="1478"/>
      <c r="O780" s="1478"/>
      <c r="P780" s="1478"/>
      <c r="Q780" s="1478"/>
      <c r="R780" s="1478"/>
      <c r="S780" s="1478"/>
    </row>
    <row r="781" spans="1:19" s="943" customFormat="1" x14ac:dyDescent="0.25">
      <c r="A781" s="1478"/>
      <c r="B781" s="1478"/>
      <c r="C781" s="1478"/>
      <c r="D781" s="1478"/>
      <c r="E781" s="1478"/>
      <c r="F781" s="1478"/>
      <c r="G781" s="1478"/>
      <c r="H781" s="1478"/>
      <c r="I781" s="1478"/>
      <c r="J781" s="1478"/>
      <c r="K781" s="1478"/>
      <c r="L781" s="1478"/>
      <c r="M781" s="1478"/>
      <c r="N781" s="1478"/>
      <c r="O781" s="1478"/>
      <c r="P781" s="1478"/>
      <c r="Q781" s="1478"/>
      <c r="R781" s="1478"/>
      <c r="S781" s="1478"/>
    </row>
    <row r="782" spans="1:19" s="943" customFormat="1" x14ac:dyDescent="0.25">
      <c r="A782" s="1478"/>
      <c r="B782" s="1478"/>
      <c r="C782" s="1478"/>
      <c r="D782" s="1478"/>
      <c r="E782" s="1478"/>
      <c r="F782" s="1478"/>
      <c r="G782" s="1478"/>
      <c r="H782" s="1478"/>
      <c r="I782" s="1478"/>
      <c r="J782" s="1478"/>
      <c r="K782" s="1478"/>
      <c r="L782" s="1478"/>
      <c r="M782" s="1478"/>
      <c r="N782" s="1478"/>
      <c r="O782" s="1478"/>
      <c r="P782" s="1478"/>
      <c r="Q782" s="1478"/>
      <c r="R782" s="1478"/>
      <c r="S782" s="1478"/>
    </row>
    <row r="783" spans="1:19" s="943" customFormat="1" x14ac:dyDescent="0.25">
      <c r="A783" s="1478"/>
      <c r="B783" s="1478"/>
      <c r="C783" s="1478"/>
      <c r="D783" s="1478"/>
      <c r="E783" s="1478"/>
      <c r="F783" s="1478"/>
      <c r="G783" s="1478"/>
      <c r="H783" s="1478"/>
      <c r="I783" s="1478"/>
      <c r="J783" s="1478"/>
      <c r="K783" s="1478"/>
      <c r="L783" s="1478"/>
      <c r="M783" s="1478"/>
      <c r="N783" s="1478"/>
      <c r="O783" s="1478"/>
      <c r="P783" s="1478"/>
      <c r="Q783" s="1478"/>
      <c r="R783" s="1478"/>
      <c r="S783" s="1478"/>
    </row>
    <row r="784" spans="1:19" s="943" customFormat="1" x14ac:dyDescent="0.25">
      <c r="A784" s="1478"/>
      <c r="B784" s="1478"/>
      <c r="C784" s="1478"/>
      <c r="D784" s="1478"/>
      <c r="E784" s="1478"/>
      <c r="F784" s="1478"/>
      <c r="G784" s="1478"/>
      <c r="H784" s="1478"/>
      <c r="I784" s="1478"/>
      <c r="J784" s="1478"/>
      <c r="K784" s="1478"/>
      <c r="L784" s="1478"/>
      <c r="M784" s="1478"/>
      <c r="N784" s="1478"/>
      <c r="O784" s="1478"/>
      <c r="P784" s="1478"/>
      <c r="Q784" s="1478"/>
      <c r="R784" s="1478"/>
      <c r="S784" s="1478"/>
    </row>
    <row r="785" spans="1:19" s="943" customFormat="1" x14ac:dyDescent="0.25">
      <c r="A785" s="1478"/>
      <c r="B785" s="1478"/>
      <c r="C785" s="1478"/>
      <c r="D785" s="1478"/>
      <c r="E785" s="1478"/>
      <c r="F785" s="1478"/>
      <c r="G785" s="1478"/>
      <c r="H785" s="1478"/>
      <c r="I785" s="1478"/>
      <c r="J785" s="1478"/>
      <c r="K785" s="1478"/>
      <c r="L785" s="1478"/>
      <c r="M785" s="1478"/>
      <c r="N785" s="1478"/>
      <c r="O785" s="1478"/>
      <c r="P785" s="1478"/>
      <c r="Q785" s="1478"/>
      <c r="R785" s="1478"/>
      <c r="S785" s="1478"/>
    </row>
    <row r="786" spans="1:19" s="943" customFormat="1" x14ac:dyDescent="0.25">
      <c r="A786" s="1478"/>
      <c r="B786" s="1478"/>
      <c r="C786" s="1478"/>
      <c r="D786" s="1478"/>
      <c r="E786" s="1478"/>
      <c r="F786" s="1478"/>
      <c r="G786" s="1478"/>
      <c r="H786" s="1478"/>
      <c r="I786" s="1478"/>
      <c r="J786" s="1478"/>
      <c r="K786" s="1478"/>
      <c r="L786" s="1478"/>
      <c r="M786" s="1478"/>
      <c r="N786" s="1478"/>
      <c r="O786" s="1478"/>
      <c r="P786" s="1478"/>
      <c r="Q786" s="1478"/>
      <c r="R786" s="1478"/>
      <c r="S786" s="1478"/>
    </row>
    <row r="787" spans="1:19" s="943" customFormat="1" x14ac:dyDescent="0.25">
      <c r="A787" s="1478"/>
      <c r="B787" s="1478"/>
      <c r="C787" s="1478"/>
      <c r="D787" s="1478"/>
      <c r="E787" s="1478"/>
      <c r="F787" s="1478"/>
      <c r="G787" s="1478"/>
      <c r="H787" s="1478"/>
      <c r="I787" s="1478"/>
      <c r="J787" s="1478"/>
      <c r="K787" s="1478"/>
      <c r="L787" s="1478"/>
      <c r="M787" s="1478"/>
      <c r="N787" s="1478"/>
      <c r="O787" s="1478"/>
      <c r="P787" s="1478"/>
      <c r="Q787" s="1478"/>
      <c r="R787" s="1478"/>
      <c r="S787" s="1478"/>
    </row>
    <row r="788" spans="1:19" s="943" customFormat="1" x14ac:dyDescent="0.25">
      <c r="A788" s="1558"/>
      <c r="B788" s="1558"/>
      <c r="C788" s="1558"/>
      <c r="D788" s="1558"/>
      <c r="E788" s="660"/>
      <c r="F788" s="660"/>
      <c r="G788" s="660"/>
      <c r="H788" s="660"/>
      <c r="I788" s="660"/>
      <c r="J788" s="660"/>
      <c r="K788" s="896"/>
      <c r="L788" s="660"/>
      <c r="M788" s="660"/>
      <c r="N788" s="660"/>
      <c r="O788" s="660"/>
      <c r="P788" s="660"/>
      <c r="Q788" s="660"/>
      <c r="R788" s="660"/>
      <c r="S788" s="660"/>
    </row>
    <row r="789" spans="1:19" s="943" customFormat="1" x14ac:dyDescent="0.25">
      <c r="A789" s="1478"/>
      <c r="B789" s="1478"/>
      <c r="C789" s="1478"/>
      <c r="D789" s="1478"/>
      <c r="E789" s="1478"/>
      <c r="F789" s="1478"/>
      <c r="G789" s="1478"/>
      <c r="H789" s="1478"/>
      <c r="I789" s="1478"/>
      <c r="J789" s="1478"/>
      <c r="K789" s="1478"/>
      <c r="L789" s="1478"/>
      <c r="M789" s="1478"/>
      <c r="N789" s="1478"/>
      <c r="O789" s="1478"/>
      <c r="P789" s="1478"/>
      <c r="Q789" s="1478"/>
      <c r="R789" s="1478"/>
      <c r="S789" s="1478"/>
    </row>
    <row r="790" spans="1:19" s="943" customFormat="1" x14ac:dyDescent="0.25">
      <c r="A790" s="1478"/>
      <c r="B790" s="1478"/>
      <c r="C790" s="1478"/>
      <c r="D790" s="1478"/>
      <c r="E790" s="1478"/>
      <c r="F790" s="1478"/>
      <c r="G790" s="1478"/>
      <c r="H790" s="1478"/>
      <c r="I790" s="1478"/>
      <c r="J790" s="1478"/>
      <c r="K790" s="1478"/>
      <c r="L790" s="1478"/>
      <c r="M790" s="1478"/>
      <c r="N790" s="1478"/>
      <c r="O790" s="1478"/>
      <c r="P790" s="1478"/>
      <c r="Q790" s="1478"/>
      <c r="R790" s="1478"/>
      <c r="S790" s="1478"/>
    </row>
    <row r="791" spans="1:19" s="943" customFormat="1" x14ac:dyDescent="0.25">
      <c r="A791" s="1478"/>
      <c r="B791" s="1478"/>
      <c r="C791" s="1478"/>
      <c r="D791" s="1478"/>
      <c r="E791" s="1478"/>
      <c r="F791" s="1478"/>
      <c r="G791" s="1478"/>
      <c r="H791" s="1478"/>
      <c r="I791" s="1478"/>
      <c r="J791" s="1478"/>
      <c r="K791" s="1478"/>
      <c r="L791" s="1478"/>
      <c r="M791" s="1478"/>
      <c r="N791" s="1478"/>
      <c r="O791" s="1478"/>
      <c r="P791" s="1478"/>
      <c r="Q791" s="1478"/>
      <c r="R791" s="1478"/>
      <c r="S791" s="1478"/>
    </row>
    <row r="792" spans="1:19" s="943" customFormat="1" x14ac:dyDescent="0.25">
      <c r="A792" s="944"/>
      <c r="B792" s="832"/>
      <c r="C792" s="654"/>
      <c r="D792" s="654"/>
      <c r="E792" s="654"/>
      <c r="F792" s="654"/>
      <c r="G792" s="654"/>
      <c r="H792" s="654"/>
      <c r="I792" s="654"/>
      <c r="J792" s="660"/>
      <c r="K792" s="903"/>
      <c r="L792" s="884"/>
      <c r="M792" s="654"/>
      <c r="N792" s="895"/>
      <c r="O792" s="654"/>
      <c r="P792" s="654"/>
      <c r="Q792" s="654"/>
      <c r="R792" s="654"/>
      <c r="S792" s="654"/>
    </row>
    <row r="793" spans="1:19" s="943" customFormat="1" x14ac:dyDescent="0.25">
      <c r="A793" s="832"/>
      <c r="B793" s="832"/>
      <c r="C793" s="654"/>
      <c r="D793" s="654"/>
      <c r="E793" s="654"/>
      <c r="F793" s="654"/>
      <c r="G793" s="654"/>
      <c r="H793" s="654"/>
      <c r="I793" s="908"/>
      <c r="J793" s="660"/>
      <c r="K793" s="654"/>
      <c r="L793" s="884"/>
      <c r="M793" s="654"/>
      <c r="N793" s="895"/>
      <c r="O793" s="654"/>
      <c r="P793" s="654"/>
      <c r="Q793" s="654"/>
      <c r="R793" s="654"/>
      <c r="S793" s="654"/>
    </row>
    <row r="794" spans="1:19" s="943" customFormat="1" x14ac:dyDescent="0.25">
      <c r="A794" s="832"/>
      <c r="B794" s="832"/>
      <c r="C794" s="654"/>
      <c r="D794" s="654"/>
      <c r="E794" s="654"/>
      <c r="F794" s="654"/>
      <c r="G794" s="654"/>
      <c r="H794" s="654"/>
      <c r="I794" s="908"/>
      <c r="J794" s="660"/>
      <c r="K794" s="654"/>
      <c r="L794" s="884"/>
      <c r="M794" s="654"/>
      <c r="N794" s="895"/>
      <c r="O794" s="654"/>
      <c r="P794" s="654"/>
      <c r="Q794" s="654"/>
      <c r="R794" s="654"/>
      <c r="S794" s="654"/>
    </row>
    <row r="795" spans="1:19" s="943" customFormat="1" x14ac:dyDescent="0.25">
      <c r="A795" s="832"/>
      <c r="B795" s="832"/>
      <c r="C795" s="654"/>
      <c r="D795" s="654"/>
      <c r="E795" s="654"/>
      <c r="F795" s="654"/>
      <c r="G795" s="654"/>
      <c r="H795" s="654"/>
      <c r="I795" s="654"/>
      <c r="J795" s="914"/>
      <c r="K795" s="903"/>
      <c r="L795" s="884"/>
      <c r="M795" s="654"/>
      <c r="N795" s="654"/>
      <c r="O795" s="654"/>
      <c r="P795" s="654"/>
      <c r="Q795" s="654"/>
      <c r="R795" s="654"/>
      <c r="S795" s="654"/>
    </row>
    <row r="796" spans="1:19" s="943" customFormat="1" x14ac:dyDescent="0.25">
      <c r="A796" s="832"/>
      <c r="B796" s="832"/>
      <c r="C796" s="654"/>
      <c r="D796" s="654"/>
      <c r="E796" s="654"/>
      <c r="F796" s="654"/>
      <c r="G796" s="654"/>
      <c r="H796" s="654"/>
      <c r="I796" s="908"/>
      <c r="J796" s="660"/>
      <c r="K796" s="654"/>
      <c r="L796" s="660"/>
      <c r="M796" s="654"/>
      <c r="N796" s="654"/>
      <c r="O796" s="654"/>
      <c r="P796" s="654"/>
      <c r="Q796" s="654"/>
      <c r="R796" s="654"/>
      <c r="S796" s="654"/>
    </row>
    <row r="797" spans="1:19" s="943" customFormat="1" x14ac:dyDescent="0.25">
      <c r="A797" s="654"/>
      <c r="B797" s="654"/>
      <c r="C797" s="654"/>
      <c r="D797" s="654"/>
      <c r="E797" s="654"/>
      <c r="F797" s="654"/>
      <c r="G797" s="915"/>
      <c r="H797" s="654"/>
      <c r="I797" s="654"/>
      <c r="J797" s="660"/>
      <c r="K797" s="654"/>
      <c r="L797" s="916"/>
      <c r="M797" s="654"/>
      <c r="N797" s="654"/>
      <c r="O797" s="654"/>
      <c r="P797" s="654"/>
      <c r="Q797" s="654"/>
      <c r="R797" s="654"/>
      <c r="S797" s="654"/>
    </row>
    <row r="798" spans="1:19" s="943" customFormat="1" x14ac:dyDescent="0.25">
      <c r="A798" s="832"/>
      <c r="B798" s="654"/>
      <c r="C798" s="654"/>
      <c r="D798" s="654"/>
      <c r="E798" s="654"/>
      <c r="F798" s="920"/>
      <c r="G798" s="654"/>
      <c r="H798" s="830"/>
      <c r="I798" s="830"/>
      <c r="J798" s="832"/>
      <c r="K798" s="832"/>
      <c r="L798" s="832"/>
      <c r="M798" s="654"/>
      <c r="N798" s="884"/>
      <c r="O798" s="654"/>
      <c r="P798" s="654"/>
      <c r="Q798" s="654"/>
      <c r="R798" s="654"/>
      <c r="S798" s="654"/>
    </row>
    <row r="799" spans="1:19" s="943" customFormat="1" x14ac:dyDescent="0.25">
      <c r="A799" s="654"/>
      <c r="B799" s="654"/>
      <c r="C799" s="654"/>
      <c r="D799" s="654"/>
      <c r="E799" s="654"/>
      <c r="F799" s="654"/>
      <c r="G799" s="915"/>
      <c r="H799" s="654"/>
      <c r="I799" s="654"/>
      <c r="J799" s="660"/>
      <c r="K799" s="654"/>
      <c r="L799" s="916"/>
      <c r="M799" s="654"/>
      <c r="N799" s="654"/>
      <c r="O799" s="654"/>
      <c r="P799" s="654"/>
      <c r="Q799" s="654"/>
      <c r="R799" s="654"/>
      <c r="S799" s="654"/>
    </row>
    <row r="800" spans="1:19" s="943" customFormat="1" x14ac:dyDescent="0.25">
      <c r="A800" s="832"/>
      <c r="B800" s="654"/>
      <c r="C800" s="654"/>
      <c r="D800" s="654"/>
      <c r="E800" s="654"/>
      <c r="F800" s="920"/>
      <c r="G800" s="654"/>
      <c r="H800" s="830"/>
      <c r="I800" s="830"/>
      <c r="J800" s="832"/>
      <c r="K800" s="832"/>
      <c r="L800" s="832"/>
      <c r="M800" s="654"/>
      <c r="N800" s="884"/>
      <c r="O800" s="660"/>
      <c r="P800" s="660"/>
      <c r="Q800" s="660"/>
      <c r="R800" s="660"/>
      <c r="S800" s="660"/>
    </row>
    <row r="801" spans="1:19" s="943" customFormat="1" x14ac:dyDescent="0.25">
      <c r="A801" s="1558"/>
      <c r="B801" s="1558"/>
      <c r="C801" s="1558"/>
      <c r="D801" s="1558"/>
      <c r="E801" s="660"/>
      <c r="F801" s="660"/>
      <c r="G801" s="660"/>
      <c r="H801" s="660"/>
      <c r="I801" s="660"/>
      <c r="J801" s="660"/>
      <c r="K801" s="896"/>
      <c r="L801" s="660"/>
      <c r="M801" s="660"/>
      <c r="N801" s="660"/>
      <c r="O801" s="660"/>
      <c r="P801" s="660"/>
      <c r="Q801" s="660"/>
      <c r="R801" s="660"/>
      <c r="S801" s="660"/>
    </row>
    <row r="802" spans="1:19" s="943" customFormat="1" x14ac:dyDescent="0.25">
      <c r="A802" s="1447"/>
      <c r="B802" s="1447"/>
      <c r="C802" s="1447"/>
      <c r="D802" s="1447"/>
      <c r="E802" s="1447"/>
      <c r="F802" s="1447"/>
      <c r="G802" s="1447"/>
      <c r="H802" s="1447"/>
      <c r="I802" s="1447"/>
      <c r="J802" s="1447"/>
      <c r="K802" s="1447"/>
      <c r="L802" s="1447"/>
      <c r="M802" s="1447"/>
      <c r="N802" s="1447"/>
      <c r="O802" s="1447"/>
      <c r="P802" s="1447"/>
      <c r="Q802" s="1447"/>
      <c r="R802" s="1447"/>
      <c r="S802" s="1447"/>
    </row>
    <row r="803" spans="1:19" s="943" customFormat="1" x14ac:dyDescent="0.25">
      <c r="A803" s="1447"/>
      <c r="B803" s="1447"/>
      <c r="C803" s="1447"/>
      <c r="D803" s="1447"/>
      <c r="E803" s="1447"/>
      <c r="F803" s="1447"/>
      <c r="G803" s="1447"/>
      <c r="H803" s="1447"/>
      <c r="I803" s="1447"/>
      <c r="J803" s="1447"/>
      <c r="K803" s="1447"/>
      <c r="L803" s="1447"/>
      <c r="M803" s="1447"/>
      <c r="N803" s="1447"/>
      <c r="O803" s="1447"/>
      <c r="P803" s="1447"/>
      <c r="Q803" s="1447"/>
      <c r="R803" s="1447"/>
      <c r="S803" s="1447"/>
    </row>
    <row r="804" spans="1:19" s="943" customFormat="1" x14ac:dyDescent="0.25">
      <c r="A804" s="1447"/>
      <c r="B804" s="1447"/>
      <c r="C804" s="1447"/>
      <c r="D804" s="1447"/>
      <c r="E804" s="1447"/>
      <c r="F804" s="1447"/>
      <c r="G804" s="1447"/>
      <c r="H804" s="1447"/>
      <c r="I804" s="1447"/>
      <c r="J804" s="1447"/>
      <c r="K804" s="1447"/>
      <c r="L804" s="1447"/>
      <c r="M804" s="1447"/>
      <c r="N804" s="1447"/>
      <c r="O804" s="1447"/>
      <c r="P804" s="1447"/>
      <c r="Q804" s="1447"/>
      <c r="R804" s="1447"/>
      <c r="S804" s="1447"/>
    </row>
    <row r="805" spans="1:19" s="943" customFormat="1" x14ac:dyDescent="0.25">
      <c r="A805" s="832"/>
      <c r="B805" s="832"/>
      <c r="C805" s="832"/>
      <c r="D805" s="832"/>
      <c r="E805" s="832"/>
      <c r="F805" s="832"/>
      <c r="G805" s="832"/>
      <c r="H805" s="832"/>
      <c r="I805" s="832"/>
      <c r="J805" s="832"/>
      <c r="K805" s="917"/>
      <c r="L805" s="918"/>
      <c r="M805" s="917"/>
      <c r="N805" s="832"/>
      <c r="O805" s="832"/>
      <c r="P805" s="918"/>
      <c r="Q805" s="832"/>
      <c r="R805" s="654"/>
      <c r="S805" s="654"/>
    </row>
    <row r="806" spans="1:19" s="943" customFormat="1" x14ac:dyDescent="0.25">
      <c r="A806" s="832"/>
      <c r="B806" s="832"/>
      <c r="C806" s="832"/>
      <c r="D806" s="832"/>
      <c r="E806" s="832"/>
      <c r="F806" s="832"/>
      <c r="G806" s="832"/>
      <c r="H806" s="832"/>
      <c r="I806" s="832"/>
      <c r="J806" s="832"/>
      <c r="K806" s="917"/>
      <c r="L806" s="918"/>
      <c r="M806" s="917"/>
      <c r="N806" s="832"/>
      <c r="O806" s="832"/>
      <c r="P806" s="918"/>
      <c r="Q806" s="832"/>
      <c r="R806" s="654"/>
      <c r="S806" s="654"/>
    </row>
    <row r="807" spans="1:19" s="943" customFormat="1" x14ac:dyDescent="0.25">
      <c r="A807" s="1447"/>
      <c r="B807" s="1447"/>
      <c r="C807" s="1447"/>
      <c r="D807" s="1447"/>
      <c r="E807" s="1447"/>
      <c r="F807" s="1447"/>
      <c r="G807" s="1447"/>
      <c r="H807" s="1447"/>
      <c r="I807" s="1447"/>
      <c r="J807" s="832"/>
      <c r="K807" s="903"/>
      <c r="L807" s="660"/>
      <c r="M807" s="892"/>
      <c r="N807" s="895"/>
      <c r="O807" s="892"/>
      <c r="P807" s="892"/>
      <c r="Q807" s="895"/>
      <c r="R807" s="654"/>
      <c r="S807" s="654"/>
    </row>
    <row r="808" spans="1:19" s="943" customFormat="1" x14ac:dyDescent="0.25">
      <c r="A808" s="660"/>
      <c r="B808" s="660"/>
      <c r="C808" s="660"/>
      <c r="D808" s="660"/>
      <c r="E808" s="660"/>
      <c r="F808" s="660"/>
      <c r="G808" s="660"/>
      <c r="H808" s="660"/>
      <c r="I808" s="832"/>
      <c r="J808" s="832"/>
      <c r="K808" s="903"/>
      <c r="L808" s="660"/>
      <c r="M808" s="892"/>
      <c r="N808" s="895"/>
      <c r="O808" s="892"/>
      <c r="P808" s="892"/>
      <c r="Q808" s="895"/>
      <c r="R808" s="654"/>
      <c r="S808" s="654"/>
    </row>
    <row r="809" spans="1:19" s="943" customFormat="1" x14ac:dyDescent="0.25">
      <c r="A809" s="1447"/>
      <c r="B809" s="1447"/>
      <c r="C809" s="1447"/>
      <c r="D809" s="1447"/>
      <c r="E809" s="1447"/>
      <c r="F809" s="1447"/>
      <c r="G809" s="1447"/>
      <c r="H809" s="1447"/>
      <c r="I809" s="832"/>
      <c r="J809" s="832"/>
      <c r="K809" s="903"/>
      <c r="L809" s="892"/>
      <c r="M809" s="892"/>
      <c r="N809" s="895"/>
      <c r="O809" s="892"/>
      <c r="P809" s="892"/>
      <c r="Q809" s="895"/>
      <c r="R809" s="654"/>
      <c r="S809" s="654"/>
    </row>
    <row r="810" spans="1:19" s="943" customFormat="1" x14ac:dyDescent="0.25">
      <c r="A810" s="1447"/>
      <c r="B810" s="1447"/>
      <c r="C810" s="1447"/>
      <c r="D810" s="1447"/>
      <c r="E810" s="1447"/>
      <c r="F810" s="1447"/>
      <c r="G810" s="1447"/>
      <c r="H810" s="1447"/>
      <c r="I810" s="1447"/>
      <c r="J810" s="832"/>
      <c r="K810" s="903"/>
      <c r="L810" s="892"/>
      <c r="M810" s="892"/>
      <c r="N810" s="895"/>
      <c r="O810" s="892"/>
      <c r="P810" s="892"/>
      <c r="Q810" s="895"/>
      <c r="R810" s="654"/>
      <c r="S810" s="654"/>
    </row>
    <row r="811" spans="1:19" s="943" customFormat="1" x14ac:dyDescent="0.25">
      <c r="A811" s="1447"/>
      <c r="B811" s="1447"/>
      <c r="C811" s="1447"/>
      <c r="D811" s="1447"/>
      <c r="E811" s="1447"/>
      <c r="F811" s="1447"/>
      <c r="G811" s="1447"/>
      <c r="H811" s="1447"/>
      <c r="I811" s="1447"/>
      <c r="J811" s="832"/>
      <c r="K811" s="903"/>
      <c r="L811" s="892"/>
      <c r="M811" s="892"/>
      <c r="N811" s="895"/>
      <c r="O811" s="892"/>
      <c r="P811" s="892"/>
      <c r="Q811" s="895"/>
      <c r="R811" s="654"/>
      <c r="S811" s="654"/>
    </row>
    <row r="812" spans="1:19" s="943" customFormat="1" x14ac:dyDescent="0.25">
      <c r="A812" s="832"/>
      <c r="B812" s="832"/>
      <c r="C812" s="457"/>
      <c r="D812" s="832"/>
      <c r="E812" s="832"/>
      <c r="F812" s="832"/>
      <c r="G812" s="832"/>
      <c r="H812" s="832"/>
      <c r="I812" s="832"/>
      <c r="J812" s="832"/>
      <c r="K812" s="917"/>
      <c r="L812" s="918"/>
      <c r="M812" s="917"/>
      <c r="N812" s="832"/>
      <c r="O812" s="832"/>
      <c r="P812" s="918"/>
      <c r="Q812" s="832"/>
      <c r="R812" s="654"/>
      <c r="S812" s="654"/>
    </row>
    <row r="813" spans="1:19" s="943" customFormat="1" x14ac:dyDescent="0.25">
      <c r="A813" s="660"/>
      <c r="B813" s="660"/>
      <c r="C813" s="457"/>
      <c r="D813" s="660"/>
      <c r="E813" s="660"/>
      <c r="F813" s="660"/>
      <c r="G813" s="660"/>
      <c r="H813" s="660"/>
      <c r="I813" s="660"/>
      <c r="J813" s="660"/>
      <c r="K813" s="660"/>
      <c r="L813" s="660"/>
      <c r="M813" s="660"/>
      <c r="N813" s="660"/>
      <c r="O813" s="660"/>
      <c r="P813" s="660"/>
      <c r="Q813" s="660"/>
      <c r="R813" s="660"/>
      <c r="S813" s="660"/>
    </row>
    <row r="814" spans="1:19" s="943" customFormat="1" ht="13.8" x14ac:dyDescent="0.25">
      <c r="A814" s="1509"/>
      <c r="B814" s="1509"/>
      <c r="C814" s="1509"/>
      <c r="D814" s="1509"/>
      <c r="E814" s="1560"/>
      <c r="F814" s="1538"/>
      <c r="G814" s="1538"/>
      <c r="H814" s="1538"/>
      <c r="I814" s="1538"/>
      <c r="J814" s="1538"/>
      <c r="K814" s="1538"/>
      <c r="L814" s="1538"/>
      <c r="M814" s="1538"/>
      <c r="N814" s="1538"/>
      <c r="O814" s="1538"/>
      <c r="P814" s="1538"/>
      <c r="Q814" s="1538"/>
      <c r="R814" s="1538"/>
      <c r="S814" s="1538"/>
    </row>
    <row r="815" spans="1:19" s="943" customFormat="1" ht="13.8" x14ac:dyDescent="0.25">
      <c r="A815" s="1506"/>
      <c r="B815" s="1506"/>
      <c r="C815" s="1506"/>
      <c r="D815" s="1506"/>
      <c r="E815" s="1538"/>
      <c r="F815" s="1538"/>
      <c r="G815" s="1538"/>
      <c r="H815" s="1538"/>
      <c r="I815" s="1538"/>
      <c r="J815" s="1538"/>
      <c r="K815" s="1538"/>
      <c r="L815" s="1538"/>
      <c r="M815" s="1538"/>
      <c r="N815" s="1538"/>
      <c r="O815" s="1538"/>
      <c r="P815" s="1538"/>
      <c r="Q815" s="1538"/>
      <c r="R815" s="1538"/>
      <c r="S815" s="1538"/>
    </row>
    <row r="816" spans="1:19" s="943" customFormat="1" ht="13.8" x14ac:dyDescent="0.25">
      <c r="A816" s="1509"/>
      <c r="B816" s="1509"/>
      <c r="C816" s="1509"/>
      <c r="D816" s="1509"/>
      <c r="E816" s="1558"/>
      <c r="F816" s="1558"/>
      <c r="G816" s="1558"/>
      <c r="H816" s="1558"/>
      <c r="I816" s="1558"/>
      <c r="J816" s="1558"/>
      <c r="K816" s="1558"/>
      <c r="L816" s="1558"/>
      <c r="M816" s="1558"/>
      <c r="N816" s="1558"/>
      <c r="O816" s="1558"/>
      <c r="P816" s="1558"/>
      <c r="Q816" s="1558"/>
      <c r="R816" s="1558"/>
      <c r="S816" s="1558"/>
    </row>
    <row r="817" spans="1:19" s="943" customFormat="1" x14ac:dyDescent="0.25">
      <c r="A817" s="1558"/>
      <c r="B817" s="1558"/>
      <c r="C817" s="1558"/>
      <c r="D817" s="1558"/>
      <c r="E817" s="953"/>
      <c r="F817" s="660"/>
      <c r="G817" s="660"/>
      <c r="H817" s="660"/>
      <c r="I817" s="660"/>
      <c r="J817" s="660"/>
      <c r="K817" s="660"/>
      <c r="L817" s="660"/>
      <c r="M817" s="660"/>
      <c r="N817" s="660"/>
      <c r="O817" s="660"/>
      <c r="P817" s="660"/>
      <c r="Q817" s="660"/>
      <c r="R817" s="660"/>
      <c r="S817" s="660"/>
    </row>
    <row r="818" spans="1:19" s="943" customFormat="1" x14ac:dyDescent="0.25">
      <c r="A818" s="1559"/>
      <c r="B818" s="1471"/>
      <c r="C818" s="1471"/>
      <c r="D818" s="1471"/>
      <c r="E818" s="1471"/>
      <c r="F818" s="1471"/>
      <c r="G818" s="1471"/>
      <c r="H818" s="1471"/>
      <c r="I818" s="1471"/>
      <c r="J818" s="1471"/>
      <c r="K818" s="1471"/>
      <c r="L818" s="1471"/>
      <c r="M818" s="1471"/>
      <c r="N818" s="1471"/>
      <c r="O818" s="1471"/>
      <c r="P818" s="1471"/>
      <c r="Q818" s="1471"/>
      <c r="R818" s="1471"/>
      <c r="S818" s="1471"/>
    </row>
    <row r="819" spans="1:19" s="943" customFormat="1" x14ac:dyDescent="0.25">
      <c r="A819" s="1471"/>
      <c r="B819" s="1471"/>
      <c r="C819" s="1471"/>
      <c r="D819" s="1471"/>
      <c r="E819" s="1471"/>
      <c r="F819" s="1471"/>
      <c r="G819" s="1471"/>
      <c r="H819" s="1471"/>
      <c r="I819" s="1471"/>
      <c r="J819" s="1471"/>
      <c r="K819" s="1471"/>
      <c r="L819" s="1471"/>
      <c r="M819" s="1471"/>
      <c r="N819" s="1471"/>
      <c r="O819" s="1471"/>
      <c r="P819" s="1471"/>
      <c r="Q819" s="1471"/>
      <c r="R819" s="1471"/>
      <c r="S819" s="1471"/>
    </row>
    <row r="820" spans="1:19" s="943" customFormat="1" x14ac:dyDescent="0.25">
      <c r="A820" s="1471"/>
      <c r="B820" s="1471"/>
      <c r="C820" s="1471"/>
      <c r="D820" s="1471"/>
      <c r="E820" s="1471"/>
      <c r="F820" s="1471"/>
      <c r="G820" s="1471"/>
      <c r="H820" s="1471"/>
      <c r="I820" s="1471"/>
      <c r="J820" s="1471"/>
      <c r="K820" s="1471"/>
      <c r="L820" s="1471"/>
      <c r="M820" s="1471"/>
      <c r="N820" s="1471"/>
      <c r="O820" s="1471"/>
      <c r="P820" s="1471"/>
      <c r="Q820" s="1471"/>
      <c r="R820" s="1471"/>
      <c r="S820" s="1471"/>
    </row>
    <row r="821" spans="1:19" s="943" customFormat="1" x14ac:dyDescent="0.25">
      <c r="A821" s="1471"/>
      <c r="B821" s="1471"/>
      <c r="C821" s="1471"/>
      <c r="D821" s="1471"/>
      <c r="E821" s="1471"/>
      <c r="F821" s="1471"/>
      <c r="G821" s="1471"/>
      <c r="H821" s="1471"/>
      <c r="I821" s="1471"/>
      <c r="J821" s="1471"/>
      <c r="K821" s="1471"/>
      <c r="L821" s="1471"/>
      <c r="M821" s="1471"/>
      <c r="N821" s="1471"/>
      <c r="O821" s="1471"/>
      <c r="P821" s="1471"/>
      <c r="Q821" s="1471"/>
      <c r="R821" s="1471"/>
      <c r="S821" s="1471"/>
    </row>
    <row r="822" spans="1:19" s="943" customFormat="1" x14ac:dyDescent="0.25">
      <c r="A822" s="1471"/>
      <c r="B822" s="1471"/>
      <c r="C822" s="1471"/>
      <c r="D822" s="1471"/>
      <c r="E822" s="1471"/>
      <c r="F822" s="1471"/>
      <c r="G822" s="1471"/>
      <c r="H822" s="1471"/>
      <c r="I822" s="1471"/>
      <c r="J822" s="1471"/>
      <c r="K822" s="1471"/>
      <c r="L822" s="1471"/>
      <c r="M822" s="1471"/>
      <c r="N822" s="1471"/>
      <c r="O822" s="1471"/>
      <c r="P822" s="1471"/>
      <c r="Q822" s="1471"/>
      <c r="R822" s="1471"/>
      <c r="S822" s="1471"/>
    </row>
    <row r="823" spans="1:19" s="943" customFormat="1" x14ac:dyDescent="0.25">
      <c r="A823" s="1471"/>
      <c r="B823" s="1471"/>
      <c r="C823" s="1471"/>
      <c r="D823" s="1471"/>
      <c r="E823" s="1471"/>
      <c r="F823" s="1471"/>
      <c r="G823" s="1471"/>
      <c r="H823" s="1471"/>
      <c r="I823" s="1471"/>
      <c r="J823" s="1471"/>
      <c r="K823" s="1471"/>
      <c r="L823" s="1471"/>
      <c r="M823" s="1471"/>
      <c r="N823" s="1471"/>
      <c r="O823" s="1471"/>
      <c r="P823" s="1471"/>
      <c r="Q823" s="1471"/>
      <c r="R823" s="1471"/>
      <c r="S823" s="1471"/>
    </row>
    <row r="824" spans="1:19" s="943" customFormat="1" x14ac:dyDescent="0.25">
      <c r="A824" s="1471"/>
      <c r="B824" s="1471"/>
      <c r="C824" s="1471"/>
      <c r="D824" s="1471"/>
      <c r="E824" s="1471"/>
      <c r="F824" s="1471"/>
      <c r="G824" s="1471"/>
      <c r="H824" s="1471"/>
      <c r="I824" s="1471"/>
      <c r="J824" s="1471"/>
      <c r="K824" s="1471"/>
      <c r="L824" s="1471"/>
      <c r="M824" s="1471"/>
      <c r="N824" s="1471"/>
      <c r="O824" s="1471"/>
      <c r="P824" s="1471"/>
      <c r="Q824" s="1471"/>
      <c r="R824" s="1471"/>
      <c r="S824" s="1471"/>
    </row>
    <row r="825" spans="1:19" s="943" customFormat="1" x14ac:dyDescent="0.25">
      <c r="A825" s="1471"/>
      <c r="B825" s="1471"/>
      <c r="C825" s="1471"/>
      <c r="D825" s="1471"/>
      <c r="E825" s="1471"/>
      <c r="F825" s="1471"/>
      <c r="G825" s="1471"/>
      <c r="H825" s="1471"/>
      <c r="I825" s="1471"/>
      <c r="J825" s="1471"/>
      <c r="K825" s="1471"/>
      <c r="L825" s="1471"/>
      <c r="M825" s="1471"/>
      <c r="N825" s="1471"/>
      <c r="O825" s="1471"/>
      <c r="P825" s="1471"/>
      <c r="Q825" s="1471"/>
      <c r="R825" s="1471"/>
      <c r="S825" s="1471"/>
    </row>
    <row r="826" spans="1:19" s="943" customFormat="1" x14ac:dyDescent="0.25">
      <c r="A826" s="1558"/>
      <c r="B826" s="1558"/>
      <c r="C826" s="1558"/>
      <c r="D826" s="1558"/>
      <c r="E826" s="958"/>
      <c r="F826" s="660"/>
      <c r="G826" s="660"/>
      <c r="H826" s="660"/>
      <c r="I826" s="660"/>
      <c r="J826" s="660"/>
      <c r="K826" s="660"/>
      <c r="L826" s="660"/>
      <c r="M826" s="660"/>
      <c r="N826" s="660"/>
      <c r="O826" s="660"/>
      <c r="P826" s="660"/>
      <c r="Q826" s="660"/>
      <c r="R826" s="660"/>
      <c r="S826" s="660"/>
    </row>
    <row r="827" spans="1:19" s="943" customFormat="1" x14ac:dyDescent="0.25">
      <c r="A827" s="1478"/>
      <c r="B827" s="1478"/>
      <c r="C827" s="1478"/>
      <c r="D827" s="1478"/>
      <c r="E827" s="1478"/>
      <c r="F827" s="1478"/>
      <c r="G827" s="1478"/>
      <c r="H827" s="1478"/>
      <c r="I827" s="1478"/>
      <c r="J827" s="1478"/>
      <c r="K827" s="1478"/>
      <c r="L827" s="1478"/>
      <c r="M827" s="1478"/>
      <c r="N827" s="1478"/>
      <c r="O827" s="1478"/>
      <c r="P827" s="1478"/>
      <c r="Q827" s="1478"/>
      <c r="R827" s="1478"/>
      <c r="S827" s="1478"/>
    </row>
    <row r="828" spans="1:19" s="943" customFormat="1" x14ac:dyDescent="0.25">
      <c r="A828" s="1478"/>
      <c r="B828" s="1478"/>
      <c r="C828" s="1478"/>
      <c r="D828" s="1478"/>
      <c r="E828" s="1478"/>
      <c r="F828" s="1478"/>
      <c r="G828" s="1478"/>
      <c r="H828" s="1478"/>
      <c r="I828" s="1478"/>
      <c r="J828" s="1478"/>
      <c r="K828" s="1478"/>
      <c r="L828" s="1478"/>
      <c r="M828" s="1478"/>
      <c r="N828" s="1478"/>
      <c r="O828" s="1478"/>
      <c r="P828" s="1478"/>
      <c r="Q828" s="1478"/>
      <c r="R828" s="1478"/>
      <c r="S828" s="1478"/>
    </row>
    <row r="829" spans="1:19" s="943" customFormat="1" x14ac:dyDescent="0.25">
      <c r="A829" s="1478"/>
      <c r="B829" s="1478"/>
      <c r="C829" s="1478"/>
      <c r="D829" s="1478"/>
      <c r="E829" s="1478"/>
      <c r="F829" s="1478"/>
      <c r="G829" s="1478"/>
      <c r="H829" s="1478"/>
      <c r="I829" s="1478"/>
      <c r="J829" s="1478"/>
      <c r="K829" s="1478"/>
      <c r="L829" s="1478"/>
      <c r="M829" s="1478"/>
      <c r="N829" s="1478"/>
      <c r="O829" s="1478"/>
      <c r="P829" s="1478"/>
      <c r="Q829" s="1478"/>
      <c r="R829" s="1478"/>
      <c r="S829" s="1478"/>
    </row>
    <row r="830" spans="1:19" s="943" customFormat="1" x14ac:dyDescent="0.25">
      <c r="A830" s="1558"/>
      <c r="B830" s="1558"/>
      <c r="C830" s="1558"/>
      <c r="D830" s="1558"/>
      <c r="E830" s="660"/>
      <c r="F830" s="660"/>
      <c r="G830" s="660"/>
      <c r="H830" s="660"/>
      <c r="I830" s="660"/>
      <c r="J830" s="660"/>
      <c r="K830" s="660"/>
      <c r="L830" s="660"/>
      <c r="M830" s="660"/>
      <c r="N830" s="660"/>
      <c r="O830" s="660"/>
      <c r="P830" s="660"/>
      <c r="Q830" s="660"/>
      <c r="R830" s="660"/>
      <c r="S830" s="660"/>
    </row>
    <row r="831" spans="1:19" s="943" customFormat="1" x14ac:dyDescent="0.25">
      <c r="A831" s="1478"/>
      <c r="B831" s="1478"/>
      <c r="C831" s="1478"/>
      <c r="D831" s="1478"/>
      <c r="E831" s="1478"/>
      <c r="F831" s="1478"/>
      <c r="G831" s="1478"/>
      <c r="H831" s="1478"/>
      <c r="I831" s="1478"/>
      <c r="J831" s="1478"/>
      <c r="K831" s="1478"/>
      <c r="L831" s="1478"/>
      <c r="M831" s="1478"/>
      <c r="N831" s="1478"/>
      <c r="O831" s="1478"/>
      <c r="P831" s="1478"/>
      <c r="Q831" s="1478"/>
      <c r="R831" s="1478"/>
      <c r="S831" s="1478"/>
    </row>
    <row r="832" spans="1:19" s="943" customFormat="1" x14ac:dyDescent="0.25">
      <c r="A832" s="1478"/>
      <c r="B832" s="1478"/>
      <c r="C832" s="1478"/>
      <c r="D832" s="1478"/>
      <c r="E832" s="1478"/>
      <c r="F832" s="1478"/>
      <c r="G832" s="1478"/>
      <c r="H832" s="1478"/>
      <c r="I832" s="1478"/>
      <c r="J832" s="1478"/>
      <c r="K832" s="1478"/>
      <c r="L832" s="1478"/>
      <c r="M832" s="1478"/>
      <c r="N832" s="1478"/>
      <c r="O832" s="1478"/>
      <c r="P832" s="1478"/>
      <c r="Q832" s="1478"/>
      <c r="R832" s="1478"/>
      <c r="S832" s="1478"/>
    </row>
    <row r="833" spans="1:19" s="943" customFormat="1" x14ac:dyDescent="0.25">
      <c r="A833" s="1478"/>
      <c r="B833" s="1478"/>
      <c r="C833" s="1478"/>
      <c r="D833" s="1478"/>
      <c r="E833" s="1478"/>
      <c r="F833" s="1478"/>
      <c r="G833" s="1478"/>
      <c r="H833" s="1478"/>
      <c r="I833" s="1478"/>
      <c r="J833" s="1478"/>
      <c r="K833" s="1478"/>
      <c r="L833" s="1478"/>
      <c r="M833" s="1478"/>
      <c r="N833" s="1478"/>
      <c r="O833" s="1478"/>
      <c r="P833" s="1478"/>
      <c r="Q833" s="1478"/>
      <c r="R833" s="1478"/>
      <c r="S833" s="1478"/>
    </row>
    <row r="834" spans="1:19" s="943" customFormat="1" x14ac:dyDescent="0.25">
      <c r="A834" s="1478"/>
      <c r="B834" s="1478"/>
      <c r="C834" s="1478"/>
      <c r="D834" s="1478"/>
      <c r="E834" s="1478"/>
      <c r="F834" s="1478"/>
      <c r="G834" s="1478"/>
      <c r="H834" s="1478"/>
      <c r="I834" s="1478"/>
      <c r="J834" s="1478"/>
      <c r="K834" s="1478"/>
      <c r="L834" s="1478"/>
      <c r="M834" s="1478"/>
      <c r="N834" s="1478"/>
      <c r="O834" s="1478"/>
      <c r="P834" s="1478"/>
      <c r="Q834" s="1478"/>
      <c r="R834" s="1478"/>
      <c r="S834" s="1478"/>
    </row>
    <row r="835" spans="1:19" s="943" customFormat="1" x14ac:dyDescent="0.25">
      <c r="A835" s="1478"/>
      <c r="B835" s="1478"/>
      <c r="C835" s="1478"/>
      <c r="D835" s="1478"/>
      <c r="E835" s="1478"/>
      <c r="F835" s="1478"/>
      <c r="G835" s="1478"/>
      <c r="H835" s="1478"/>
      <c r="I835" s="1478"/>
      <c r="J835" s="1478"/>
      <c r="K835" s="1478"/>
      <c r="L835" s="1478"/>
      <c r="M835" s="1478"/>
      <c r="N835" s="1478"/>
      <c r="O835" s="1478"/>
      <c r="P835" s="1478"/>
      <c r="Q835" s="1478"/>
      <c r="R835" s="1478"/>
      <c r="S835" s="1478"/>
    </row>
    <row r="836" spans="1:19" s="943" customFormat="1" x14ac:dyDescent="0.25">
      <c r="A836" s="1478"/>
      <c r="B836" s="1478"/>
      <c r="C836" s="1478"/>
      <c r="D836" s="1478"/>
      <c r="E836" s="1478"/>
      <c r="F836" s="1478"/>
      <c r="G836" s="1478"/>
      <c r="H836" s="1478"/>
      <c r="I836" s="1478"/>
      <c r="J836" s="1478"/>
      <c r="K836" s="1478"/>
      <c r="L836" s="1478"/>
      <c r="M836" s="1478"/>
      <c r="N836" s="1478"/>
      <c r="O836" s="1478"/>
      <c r="P836" s="1478"/>
      <c r="Q836" s="1478"/>
      <c r="R836" s="1478"/>
      <c r="S836" s="1478"/>
    </row>
    <row r="837" spans="1:19" s="943" customFormat="1" x14ac:dyDescent="0.25">
      <c r="A837" s="1478"/>
      <c r="B837" s="1478"/>
      <c r="C837" s="1478"/>
      <c r="D837" s="1478"/>
      <c r="E837" s="1478"/>
      <c r="F837" s="1478"/>
      <c r="G837" s="1478"/>
      <c r="H837" s="1478"/>
      <c r="I837" s="1478"/>
      <c r="J837" s="1478"/>
      <c r="K837" s="1478"/>
      <c r="L837" s="1478"/>
      <c r="M837" s="1478"/>
      <c r="N837" s="1478"/>
      <c r="O837" s="1478"/>
      <c r="P837" s="1478"/>
      <c r="Q837" s="1478"/>
      <c r="R837" s="1478"/>
      <c r="S837" s="1478"/>
    </row>
    <row r="838" spans="1:19" s="943" customFormat="1" x14ac:dyDescent="0.25">
      <c r="A838" s="1478"/>
      <c r="B838" s="1478"/>
      <c r="C838" s="1478"/>
      <c r="D838" s="1478"/>
      <c r="E838" s="1478"/>
      <c r="F838" s="1478"/>
      <c r="G838" s="1478"/>
      <c r="H838" s="1478"/>
      <c r="I838" s="1478"/>
      <c r="J838" s="1478"/>
      <c r="K838" s="1478"/>
      <c r="L838" s="1478"/>
      <c r="M838" s="1478"/>
      <c r="N838" s="1478"/>
      <c r="O838" s="1478"/>
      <c r="P838" s="1478"/>
      <c r="Q838" s="1478"/>
      <c r="R838" s="1478"/>
      <c r="S838" s="1478"/>
    </row>
    <row r="839" spans="1:19" s="943" customFormat="1" x14ac:dyDescent="0.25">
      <c r="A839" s="1478"/>
      <c r="B839" s="1478"/>
      <c r="C839" s="1478"/>
      <c r="D839" s="1478"/>
      <c r="E839" s="1478"/>
      <c r="F839" s="1478"/>
      <c r="G839" s="1478"/>
      <c r="H839" s="1478"/>
      <c r="I839" s="1478"/>
      <c r="J839" s="1478"/>
      <c r="K839" s="1478"/>
      <c r="L839" s="1478"/>
      <c r="M839" s="1478"/>
      <c r="N839" s="1478"/>
      <c r="O839" s="1478"/>
      <c r="P839" s="1478"/>
      <c r="Q839" s="1478"/>
      <c r="R839" s="1478"/>
      <c r="S839" s="1478"/>
    </row>
    <row r="840" spans="1:19" s="943" customFormat="1" x14ac:dyDescent="0.25">
      <c r="A840" s="1478"/>
      <c r="B840" s="1478"/>
      <c r="C840" s="1478"/>
      <c r="D840" s="1478"/>
      <c r="E840" s="1478"/>
      <c r="F840" s="1478"/>
      <c r="G840" s="1478"/>
      <c r="H840" s="1478"/>
      <c r="I840" s="1478"/>
      <c r="J840" s="1478"/>
      <c r="K840" s="1478"/>
      <c r="L840" s="1478"/>
      <c r="M840" s="1478"/>
      <c r="N840" s="1478"/>
      <c r="O840" s="1478"/>
      <c r="P840" s="1478"/>
      <c r="Q840" s="1478"/>
      <c r="R840" s="1478"/>
      <c r="S840" s="1478"/>
    </row>
    <row r="841" spans="1:19" s="943" customFormat="1" x14ac:dyDescent="0.25">
      <c r="A841" s="1478"/>
      <c r="B841" s="1478"/>
      <c r="C841" s="1478"/>
      <c r="D841" s="1478"/>
      <c r="E841" s="1478"/>
      <c r="F841" s="1478"/>
      <c r="G841" s="1478"/>
      <c r="H841" s="1478"/>
      <c r="I841" s="1478"/>
      <c r="J841" s="1478"/>
      <c r="K841" s="1478"/>
      <c r="L841" s="1478"/>
      <c r="M841" s="1478"/>
      <c r="N841" s="1478"/>
      <c r="O841" s="1478"/>
      <c r="P841" s="1478"/>
      <c r="Q841" s="1478"/>
      <c r="R841" s="1478"/>
      <c r="S841" s="1478"/>
    </row>
    <row r="842" spans="1:19" s="943" customFormat="1" x14ac:dyDescent="0.25">
      <c r="A842" s="1478"/>
      <c r="B842" s="1478"/>
      <c r="C842" s="1478"/>
      <c r="D842" s="1478"/>
      <c r="E842" s="1478"/>
      <c r="F842" s="1478"/>
      <c r="G842" s="1478"/>
      <c r="H842" s="1478"/>
      <c r="I842" s="1478"/>
      <c r="J842" s="1478"/>
      <c r="K842" s="1478"/>
      <c r="L842" s="1478"/>
      <c r="M842" s="1478"/>
      <c r="N842" s="1478"/>
      <c r="O842" s="1478"/>
      <c r="P842" s="1478"/>
      <c r="Q842" s="1478"/>
      <c r="R842" s="1478"/>
      <c r="S842" s="1478"/>
    </row>
    <row r="843" spans="1:19" s="943" customFormat="1" x14ac:dyDescent="0.25">
      <c r="A843" s="1478"/>
      <c r="B843" s="1478"/>
      <c r="C843" s="1478"/>
      <c r="D843" s="1478"/>
      <c r="E843" s="1478"/>
      <c r="F843" s="1478"/>
      <c r="G843" s="1478"/>
      <c r="H843" s="1478"/>
      <c r="I843" s="1478"/>
      <c r="J843" s="1478"/>
      <c r="K843" s="1478"/>
      <c r="L843" s="1478"/>
      <c r="M843" s="1478"/>
      <c r="N843" s="1478"/>
      <c r="O843" s="1478"/>
      <c r="P843" s="1478"/>
      <c r="Q843" s="1478"/>
      <c r="R843" s="1478"/>
      <c r="S843" s="1478"/>
    </row>
    <row r="844" spans="1:19" s="943" customFormat="1" x14ac:dyDescent="0.25">
      <c r="A844" s="1478"/>
      <c r="B844" s="1478"/>
      <c r="C844" s="1478"/>
      <c r="D844" s="1478"/>
      <c r="E844" s="1478"/>
      <c r="F844" s="1478"/>
      <c r="G844" s="1478"/>
      <c r="H844" s="1478"/>
      <c r="I844" s="1478"/>
      <c r="J844" s="1478"/>
      <c r="K844" s="1478"/>
      <c r="L844" s="1478"/>
      <c r="M844" s="1478"/>
      <c r="N844" s="1478"/>
      <c r="O844" s="1478"/>
      <c r="P844" s="1478"/>
      <c r="Q844" s="1478"/>
      <c r="R844" s="1478"/>
      <c r="S844" s="1478"/>
    </row>
    <row r="845" spans="1:19" s="943" customFormat="1" x14ac:dyDescent="0.25">
      <c r="A845" s="1478"/>
      <c r="B845" s="1478"/>
      <c r="C845" s="1478"/>
      <c r="D845" s="1478"/>
      <c r="E845" s="1478"/>
      <c r="F845" s="1478"/>
      <c r="G845" s="1478"/>
      <c r="H845" s="1478"/>
      <c r="I845" s="1478"/>
      <c r="J845" s="1478"/>
      <c r="K845" s="1478"/>
      <c r="L845" s="1478"/>
      <c r="M845" s="1478"/>
      <c r="N845" s="1478"/>
      <c r="O845" s="1478"/>
      <c r="P845" s="1478"/>
      <c r="Q845" s="1478"/>
      <c r="R845" s="1478"/>
      <c r="S845" s="1478"/>
    </row>
    <row r="846" spans="1:19" s="943" customFormat="1" x14ac:dyDescent="0.25">
      <c r="A846" s="1558"/>
      <c r="B846" s="1558"/>
      <c r="C846" s="1558"/>
      <c r="D846" s="1558"/>
      <c r="E846" s="660"/>
      <c r="F846" s="660"/>
      <c r="G846" s="660"/>
      <c r="H846" s="660"/>
      <c r="I846" s="660"/>
      <c r="J846" s="660"/>
      <c r="K846" s="896"/>
      <c r="L846" s="660"/>
      <c r="M846" s="660"/>
      <c r="N846" s="660"/>
      <c r="O846" s="660"/>
      <c r="P846" s="660"/>
      <c r="Q846" s="660"/>
      <c r="R846" s="660"/>
      <c r="S846" s="660"/>
    </row>
    <row r="847" spans="1:19" s="943" customFormat="1" x14ac:dyDescent="0.25">
      <c r="A847" s="1478"/>
      <c r="B847" s="1478"/>
      <c r="C847" s="1478"/>
      <c r="D847" s="1478"/>
      <c r="E847" s="1478"/>
      <c r="F847" s="1478"/>
      <c r="G847" s="1478"/>
      <c r="H847" s="1478"/>
      <c r="I847" s="1478"/>
      <c r="J847" s="1478"/>
      <c r="K847" s="1478"/>
      <c r="L847" s="1478"/>
      <c r="M847" s="1478"/>
      <c r="N847" s="1478"/>
      <c r="O847" s="1478"/>
      <c r="P847" s="1478"/>
      <c r="Q847" s="1478"/>
      <c r="R847" s="1478"/>
      <c r="S847" s="1478"/>
    </row>
    <row r="848" spans="1:19" s="943" customFormat="1" x14ac:dyDescent="0.25">
      <c r="A848" s="1478"/>
      <c r="B848" s="1478"/>
      <c r="C848" s="1478"/>
      <c r="D848" s="1478"/>
      <c r="E848" s="1478"/>
      <c r="F848" s="1478"/>
      <c r="G848" s="1478"/>
      <c r="H848" s="1478"/>
      <c r="I848" s="1478"/>
      <c r="J848" s="1478"/>
      <c r="K848" s="1478"/>
      <c r="L848" s="1478"/>
      <c r="M848" s="1478"/>
      <c r="N848" s="1478"/>
      <c r="O848" s="1478"/>
      <c r="P848" s="1478"/>
      <c r="Q848" s="1478"/>
      <c r="R848" s="1478"/>
      <c r="S848" s="1478"/>
    </row>
    <row r="849" spans="1:19" s="943" customFormat="1" x14ac:dyDescent="0.25">
      <c r="A849" s="1478"/>
      <c r="B849" s="1478"/>
      <c r="C849" s="1478"/>
      <c r="D849" s="1478"/>
      <c r="E849" s="1478"/>
      <c r="F849" s="1478"/>
      <c r="G849" s="1478"/>
      <c r="H849" s="1478"/>
      <c r="I849" s="1478"/>
      <c r="J849" s="1478"/>
      <c r="K849" s="1478"/>
      <c r="L849" s="1478"/>
      <c r="M849" s="1478"/>
      <c r="N849" s="1478"/>
      <c r="O849" s="1478"/>
      <c r="P849" s="1478"/>
      <c r="Q849" s="1478"/>
      <c r="R849" s="1478"/>
      <c r="S849" s="1478"/>
    </row>
    <row r="850" spans="1:19" s="943" customFormat="1" x14ac:dyDescent="0.25">
      <c r="A850" s="944"/>
      <c r="B850" s="832"/>
      <c r="C850" s="654"/>
      <c r="D850" s="654"/>
      <c r="E850" s="654"/>
      <c r="F850" s="654"/>
      <c r="G850" s="654"/>
      <c r="H850" s="654"/>
      <c r="I850" s="654"/>
      <c r="J850" s="660"/>
      <c r="K850" s="903"/>
      <c r="L850" s="884"/>
      <c r="M850" s="654"/>
      <c r="N850" s="895"/>
      <c r="O850" s="654"/>
      <c r="P850" s="654"/>
      <c r="Q850" s="654"/>
      <c r="R850" s="654"/>
      <c r="S850" s="654"/>
    </row>
    <row r="851" spans="1:19" s="943" customFormat="1" x14ac:dyDescent="0.25">
      <c r="A851" s="832"/>
      <c r="B851" s="832"/>
      <c r="C851" s="654"/>
      <c r="D851" s="654"/>
      <c r="E851" s="654"/>
      <c r="F851" s="654"/>
      <c r="G851" s="654"/>
      <c r="H851" s="654"/>
      <c r="I851" s="908"/>
      <c r="J851" s="660"/>
      <c r="K851" s="654"/>
      <c r="L851" s="884"/>
      <c r="M851" s="654"/>
      <c r="N851" s="895"/>
      <c r="O851" s="654"/>
      <c r="P851" s="654"/>
      <c r="Q851" s="654"/>
      <c r="R851" s="654"/>
      <c r="S851" s="654"/>
    </row>
    <row r="852" spans="1:19" s="943" customFormat="1" x14ac:dyDescent="0.25">
      <c r="A852" s="832"/>
      <c r="B852" s="832"/>
      <c r="C852" s="654"/>
      <c r="D852" s="654"/>
      <c r="E852" s="654"/>
      <c r="F852" s="654"/>
      <c r="G852" s="654"/>
      <c r="H852" s="654"/>
      <c r="I852" s="908"/>
      <c r="J852" s="660"/>
      <c r="K852" s="654"/>
      <c r="L852" s="884"/>
      <c r="M852" s="654"/>
      <c r="N852" s="895"/>
      <c r="O852" s="654"/>
      <c r="P852" s="654"/>
      <c r="Q852" s="654"/>
      <c r="R852" s="654"/>
      <c r="S852" s="654"/>
    </row>
    <row r="853" spans="1:19" s="943" customFormat="1" x14ac:dyDescent="0.25">
      <c r="A853" s="832"/>
      <c r="B853" s="832"/>
      <c r="C853" s="654"/>
      <c r="D853" s="654"/>
      <c r="E853" s="654"/>
      <c r="F853" s="654"/>
      <c r="G853" s="654"/>
      <c r="H853" s="654"/>
      <c r="I853" s="654"/>
      <c r="J853" s="914"/>
      <c r="K853" s="903"/>
      <c r="L853" s="884"/>
      <c r="M853" s="654"/>
      <c r="N853" s="654"/>
      <c r="O853" s="654"/>
      <c r="P853" s="654"/>
      <c r="Q853" s="654"/>
      <c r="R853" s="654"/>
      <c r="S853" s="654"/>
    </row>
    <row r="854" spans="1:19" s="943" customFormat="1" x14ac:dyDescent="0.25">
      <c r="A854" s="832"/>
      <c r="B854" s="832"/>
      <c r="C854" s="654"/>
      <c r="D854" s="654"/>
      <c r="E854" s="654"/>
      <c r="F854" s="654"/>
      <c r="G854" s="654"/>
      <c r="H854" s="654"/>
      <c r="I854" s="908"/>
      <c r="J854" s="660"/>
      <c r="K854" s="654"/>
      <c r="L854" s="660"/>
      <c r="M854" s="654"/>
      <c r="N854" s="654"/>
      <c r="O854" s="654"/>
      <c r="P854" s="654"/>
      <c r="Q854" s="654"/>
      <c r="R854" s="654"/>
      <c r="S854" s="654"/>
    </row>
    <row r="855" spans="1:19" s="943" customFormat="1" x14ac:dyDescent="0.25">
      <c r="A855" s="654"/>
      <c r="B855" s="654"/>
      <c r="C855" s="654"/>
      <c r="D855" s="654"/>
      <c r="E855" s="654"/>
      <c r="F855" s="654"/>
      <c r="G855" s="915"/>
      <c r="H855" s="654"/>
      <c r="I855" s="654"/>
      <c r="J855" s="660"/>
      <c r="K855" s="654"/>
      <c r="L855" s="916"/>
      <c r="M855" s="654"/>
      <c r="N855" s="654"/>
      <c r="O855" s="654"/>
      <c r="P855" s="654"/>
      <c r="Q855" s="654"/>
      <c r="R855" s="654"/>
      <c r="S855" s="654"/>
    </row>
    <row r="856" spans="1:19" s="943" customFormat="1" x14ac:dyDescent="0.25">
      <c r="A856" s="832"/>
      <c r="B856" s="654"/>
      <c r="C856" s="654"/>
      <c r="D856" s="654"/>
      <c r="E856" s="654"/>
      <c r="F856" s="920"/>
      <c r="G856" s="654"/>
      <c r="H856" s="830"/>
      <c r="I856" s="830"/>
      <c r="J856" s="832"/>
      <c r="K856" s="832"/>
      <c r="L856" s="832"/>
      <c r="M856" s="654"/>
      <c r="N856" s="884"/>
      <c r="O856" s="654"/>
      <c r="P856" s="654"/>
      <c r="Q856" s="654"/>
      <c r="R856" s="654"/>
      <c r="S856" s="654"/>
    </row>
    <row r="857" spans="1:19" s="943" customFormat="1" x14ac:dyDescent="0.25">
      <c r="A857" s="654"/>
      <c r="B857" s="654"/>
      <c r="C857" s="654"/>
      <c r="D857" s="654"/>
      <c r="E857" s="654"/>
      <c r="F857" s="654"/>
      <c r="G857" s="915"/>
      <c r="H857" s="654"/>
      <c r="I857" s="654"/>
      <c r="J857" s="660"/>
      <c r="K857" s="654"/>
      <c r="L857" s="916"/>
      <c r="M857" s="654"/>
      <c r="N857" s="654"/>
      <c r="O857" s="654"/>
      <c r="P857" s="654"/>
      <c r="Q857" s="654"/>
      <c r="R857" s="654"/>
      <c r="S857" s="654"/>
    </row>
    <row r="858" spans="1:19" s="943" customFormat="1" x14ac:dyDescent="0.25">
      <c r="A858" s="832"/>
      <c r="B858" s="654"/>
      <c r="C858" s="654"/>
      <c r="D858" s="654"/>
      <c r="E858" s="654"/>
      <c r="F858" s="920"/>
      <c r="G858" s="654"/>
      <c r="H858" s="830"/>
      <c r="I858" s="830"/>
      <c r="J858" s="832"/>
      <c r="K858" s="832"/>
      <c r="L858" s="832"/>
      <c r="M858" s="654"/>
      <c r="N858" s="884"/>
      <c r="O858" s="660"/>
      <c r="P858" s="660"/>
      <c r="Q858" s="660"/>
      <c r="R858" s="660"/>
      <c r="S858" s="660"/>
    </row>
    <row r="859" spans="1:19" s="943" customFormat="1" x14ac:dyDescent="0.25">
      <c r="A859" s="1558"/>
      <c r="B859" s="1558"/>
      <c r="C859" s="1558"/>
      <c r="D859" s="1558"/>
      <c r="E859" s="660"/>
      <c r="F859" s="660"/>
      <c r="G859" s="660"/>
      <c r="H859" s="660"/>
      <c r="I859" s="660"/>
      <c r="J859" s="660"/>
      <c r="K859" s="896"/>
      <c r="L859" s="660"/>
      <c r="M859" s="660"/>
      <c r="N859" s="660"/>
      <c r="O859" s="660"/>
      <c r="P859" s="660"/>
      <c r="Q859" s="660"/>
      <c r="R859" s="660"/>
      <c r="S859" s="660"/>
    </row>
    <row r="860" spans="1:19" s="943" customFormat="1" x14ac:dyDescent="0.25">
      <c r="A860" s="1521"/>
      <c r="B860" s="1521"/>
      <c r="C860" s="1521"/>
      <c r="D860" s="1521"/>
      <c r="E860" s="1521"/>
      <c r="F860" s="1521"/>
      <c r="G860" s="1521"/>
      <c r="H860" s="1521"/>
      <c r="I860" s="1521"/>
      <c r="J860" s="1521"/>
      <c r="K860" s="1521"/>
      <c r="L860" s="1521"/>
      <c r="M860" s="1521"/>
      <c r="N860" s="1521"/>
      <c r="O860" s="1521"/>
      <c r="P860" s="1521"/>
      <c r="Q860" s="1521"/>
      <c r="R860" s="1521"/>
      <c r="S860" s="1521"/>
    </row>
    <row r="861" spans="1:19" s="943" customFormat="1" x14ac:dyDescent="0.25">
      <c r="A861" s="1521"/>
      <c r="B861" s="1521"/>
      <c r="C861" s="1521"/>
      <c r="D861" s="1521"/>
      <c r="E861" s="1521"/>
      <c r="F861" s="1521"/>
      <c r="G861" s="1521"/>
      <c r="H861" s="1521"/>
      <c r="I861" s="1521"/>
      <c r="J861" s="1521"/>
      <c r="K861" s="1521"/>
      <c r="L861" s="1521"/>
      <c r="M861" s="1521"/>
      <c r="N861" s="1521"/>
      <c r="O861" s="1521"/>
      <c r="P861" s="1521"/>
      <c r="Q861" s="1521"/>
      <c r="R861" s="1521"/>
      <c r="S861" s="1521"/>
    </row>
    <row r="862" spans="1:19" s="943" customFormat="1" x14ac:dyDescent="0.25">
      <c r="A862" s="1521"/>
      <c r="B862" s="1521"/>
      <c r="C862" s="1521"/>
      <c r="D862" s="1521"/>
      <c r="E862" s="1521"/>
      <c r="F862" s="1521"/>
      <c r="G862" s="1521"/>
      <c r="H862" s="1521"/>
      <c r="I862" s="1521"/>
      <c r="J862" s="1521"/>
      <c r="K862" s="1521"/>
      <c r="L862" s="1521"/>
      <c r="M862" s="1521"/>
      <c r="N862" s="1521"/>
      <c r="O862" s="1521"/>
      <c r="P862" s="1521"/>
      <c r="Q862" s="1521"/>
      <c r="R862" s="1521"/>
      <c r="S862" s="1521"/>
    </row>
    <row r="863" spans="1:19" s="943" customFormat="1" x14ac:dyDescent="0.25">
      <c r="A863" s="832"/>
      <c r="B863" s="832"/>
      <c r="C863" s="832"/>
      <c r="D863" s="832"/>
      <c r="E863" s="832"/>
      <c r="F863" s="832"/>
      <c r="G863" s="832"/>
      <c r="H863" s="832"/>
      <c r="I863" s="832"/>
      <c r="J863" s="832"/>
      <c r="K863" s="917"/>
      <c r="L863" s="918"/>
      <c r="M863" s="917"/>
      <c r="N863" s="832"/>
      <c r="O863" s="832"/>
      <c r="P863" s="918"/>
      <c r="Q863" s="832"/>
      <c r="R863" s="654"/>
      <c r="S863" s="654"/>
    </row>
    <row r="864" spans="1:19" s="943" customFormat="1" x14ac:dyDescent="0.25">
      <c r="A864" s="832"/>
      <c r="B864" s="832"/>
      <c r="C864" s="832"/>
      <c r="D864" s="832"/>
      <c r="E864" s="832"/>
      <c r="F864" s="832"/>
      <c r="G864" s="832"/>
      <c r="H864" s="832"/>
      <c r="I864" s="832"/>
      <c r="J864" s="832"/>
      <c r="K864" s="917"/>
      <c r="L864" s="918"/>
      <c r="M864" s="917"/>
      <c r="N864" s="832"/>
      <c r="O864" s="832"/>
      <c r="P864" s="918"/>
      <c r="Q864" s="832"/>
      <c r="R864" s="654"/>
      <c r="S864" s="654"/>
    </row>
    <row r="865" spans="1:19" s="943" customFormat="1" x14ac:dyDescent="0.25">
      <c r="A865" s="1447"/>
      <c r="B865" s="1447"/>
      <c r="C865" s="1447"/>
      <c r="D865" s="1447"/>
      <c r="E865" s="1447"/>
      <c r="F865" s="1447"/>
      <c r="G865" s="1447"/>
      <c r="H865" s="1447"/>
      <c r="I865" s="1447"/>
      <c r="J865" s="832"/>
      <c r="K865" s="903"/>
      <c r="L865" s="892"/>
      <c r="M865" s="892"/>
      <c r="N865" s="895"/>
      <c r="O865" s="892"/>
      <c r="P865" s="892"/>
      <c r="Q865" s="895"/>
      <c r="R865" s="654"/>
      <c r="S865" s="654"/>
    </row>
    <row r="866" spans="1:19" s="943" customFormat="1" x14ac:dyDescent="0.25">
      <c r="A866" s="1447"/>
      <c r="B866" s="1447"/>
      <c r="C866" s="1447"/>
      <c r="D866" s="1447"/>
      <c r="E866" s="1447"/>
      <c r="F866" s="1447"/>
      <c r="G866" s="1447"/>
      <c r="H866" s="1447"/>
      <c r="I866" s="1447"/>
      <c r="J866" s="832"/>
      <c r="K866" s="903"/>
      <c r="L866" s="892"/>
      <c r="M866" s="892"/>
      <c r="N866" s="895"/>
      <c r="O866" s="892"/>
      <c r="P866" s="892"/>
      <c r="Q866" s="895"/>
      <c r="R866" s="654"/>
      <c r="S866" s="654"/>
    </row>
    <row r="867" spans="1:19" s="943" customFormat="1" x14ac:dyDescent="0.25">
      <c r="A867" s="1447"/>
      <c r="B867" s="1447"/>
      <c r="C867" s="1447"/>
      <c r="D867" s="1447"/>
      <c r="E867" s="1447"/>
      <c r="F867" s="1447"/>
      <c r="G867" s="1447"/>
      <c r="H867" s="1447"/>
      <c r="I867" s="1447"/>
      <c r="J867" s="832"/>
      <c r="K867" s="903"/>
      <c r="L867" s="892"/>
      <c r="M867" s="892"/>
      <c r="N867" s="895"/>
      <c r="O867" s="892"/>
      <c r="P867" s="892"/>
      <c r="Q867" s="895"/>
      <c r="R867" s="654"/>
      <c r="S867" s="654"/>
    </row>
    <row r="868" spans="1:19" s="943" customFormat="1" x14ac:dyDescent="0.25">
      <c r="A868" s="1447"/>
      <c r="B868" s="1447"/>
      <c r="C868" s="1447"/>
      <c r="D868" s="1447"/>
      <c r="E868" s="1447"/>
      <c r="F868" s="1447"/>
      <c r="G868" s="1447"/>
      <c r="H868" s="1447"/>
      <c r="I868" s="1447"/>
      <c r="J868" s="832"/>
      <c r="K868" s="903"/>
      <c r="L868" s="892"/>
      <c r="M868" s="892"/>
      <c r="N868" s="895"/>
      <c r="O868" s="892"/>
      <c r="P868" s="892"/>
      <c r="Q868" s="895"/>
      <c r="R868" s="654"/>
      <c r="S868" s="654"/>
    </row>
    <row r="869" spans="1:19" s="943" customFormat="1" x14ac:dyDescent="0.25">
      <c r="A869" s="1447"/>
      <c r="B869" s="1447"/>
      <c r="C869" s="1447"/>
      <c r="D869" s="1447"/>
      <c r="E869" s="1447"/>
      <c r="F869" s="1447"/>
      <c r="G869" s="1447"/>
      <c r="H869" s="1447"/>
      <c r="I869" s="1447"/>
      <c r="J869" s="832"/>
      <c r="K869" s="903"/>
      <c r="L869" s="892"/>
      <c r="M869" s="892"/>
      <c r="N869" s="895"/>
      <c r="O869" s="892"/>
      <c r="P869" s="892"/>
      <c r="Q869" s="895"/>
      <c r="R869" s="654"/>
      <c r="S869" s="654"/>
    </row>
    <row r="870" spans="1:19" s="943" customFormat="1" x14ac:dyDescent="0.25">
      <c r="A870" s="832"/>
      <c r="B870" s="832"/>
      <c r="C870" s="832"/>
      <c r="D870" s="832"/>
      <c r="E870" s="832"/>
      <c r="F870" s="832"/>
      <c r="G870" s="832"/>
      <c r="H870" s="832"/>
      <c r="I870" s="832"/>
      <c r="J870" s="832"/>
      <c r="K870" s="917"/>
      <c r="L870" s="918"/>
      <c r="M870" s="917"/>
      <c r="N870" s="832"/>
      <c r="O870" s="832"/>
      <c r="P870" s="918"/>
      <c r="Q870" s="832"/>
      <c r="R870" s="654"/>
      <c r="S870" s="654"/>
    </row>
    <row r="871" spans="1:19" s="943" customFormat="1" x14ac:dyDescent="0.25">
      <c r="A871" s="660"/>
      <c r="B871" s="660"/>
      <c r="C871" s="660"/>
      <c r="D871" s="660"/>
      <c r="E871" s="660"/>
      <c r="F871" s="660"/>
      <c r="G871" s="660"/>
      <c r="H871" s="660"/>
      <c r="I871" s="660"/>
      <c r="J871" s="660"/>
      <c r="K871" s="660"/>
      <c r="L871" s="660"/>
      <c r="M871" s="660"/>
      <c r="N871" s="660"/>
      <c r="O871" s="660"/>
      <c r="P871" s="660"/>
      <c r="Q871" s="660"/>
      <c r="R871" s="660"/>
      <c r="S871" s="660"/>
    </row>
    <row r="872" spans="1:19" s="943" customFormat="1" ht="13.8" x14ac:dyDescent="0.25">
      <c r="A872" s="1509"/>
      <c r="B872" s="1509"/>
      <c r="C872" s="1509"/>
      <c r="D872" s="1509"/>
      <c r="E872" s="1560"/>
      <c r="F872" s="1538"/>
      <c r="G872" s="1538"/>
      <c r="H872" s="1538"/>
      <c r="I872" s="1538"/>
      <c r="J872" s="1538"/>
      <c r="K872" s="1538"/>
      <c r="L872" s="1538"/>
      <c r="M872" s="1538"/>
      <c r="N872" s="1538"/>
      <c r="O872" s="1538"/>
      <c r="P872" s="1538"/>
      <c r="Q872" s="1538"/>
      <c r="R872" s="1538"/>
      <c r="S872" s="1538"/>
    </row>
    <row r="873" spans="1:19" s="943" customFormat="1" ht="13.8" x14ac:dyDescent="0.25">
      <c r="A873" s="1506"/>
      <c r="B873" s="1506"/>
      <c r="C873" s="1506"/>
      <c r="D873" s="1506"/>
      <c r="E873" s="1538"/>
      <c r="F873" s="1538"/>
      <c r="G873" s="1538"/>
      <c r="H873" s="1538"/>
      <c r="I873" s="1538"/>
      <c r="J873" s="1538"/>
      <c r="K873" s="1538"/>
      <c r="L873" s="1538"/>
      <c r="M873" s="1538"/>
      <c r="N873" s="1538"/>
      <c r="O873" s="1538"/>
      <c r="P873" s="1538"/>
      <c r="Q873" s="1538"/>
      <c r="R873" s="1538"/>
      <c r="S873" s="1538"/>
    </row>
    <row r="874" spans="1:19" s="943" customFormat="1" ht="13.8" x14ac:dyDescent="0.25">
      <c r="A874" s="1509"/>
      <c r="B874" s="1509"/>
      <c r="C874" s="1509"/>
      <c r="D874" s="1509"/>
      <c r="E874" s="1558"/>
      <c r="F874" s="1558"/>
      <c r="G874" s="1558"/>
      <c r="H874" s="1558"/>
      <c r="I874" s="1558"/>
      <c r="J874" s="1558"/>
      <c r="K874" s="1558"/>
      <c r="L874" s="1558"/>
      <c r="M874" s="1558"/>
      <c r="N874" s="1558"/>
      <c r="O874" s="1558"/>
      <c r="P874" s="1558"/>
      <c r="Q874" s="1558"/>
      <c r="R874" s="1558"/>
      <c r="S874" s="1558"/>
    </row>
    <row r="875" spans="1:19" s="943" customFormat="1" x14ac:dyDescent="0.25">
      <c r="A875" s="1558"/>
      <c r="B875" s="1558"/>
      <c r="C875" s="1558"/>
      <c r="D875" s="1558"/>
      <c r="E875" s="953"/>
      <c r="F875" s="660"/>
      <c r="G875" s="660"/>
      <c r="H875" s="660"/>
      <c r="I875" s="660"/>
      <c r="J875" s="660"/>
      <c r="K875" s="660"/>
      <c r="L875" s="660"/>
      <c r="M875" s="660"/>
      <c r="N875" s="660"/>
      <c r="O875" s="660"/>
      <c r="P875" s="660"/>
      <c r="Q875" s="660"/>
      <c r="R875" s="660"/>
      <c r="S875" s="660"/>
    </row>
    <row r="876" spans="1:19" s="943" customFormat="1" x14ac:dyDescent="0.25">
      <c r="A876" s="1559"/>
      <c r="B876" s="1471"/>
      <c r="C876" s="1471"/>
      <c r="D876" s="1471"/>
      <c r="E876" s="1471"/>
      <c r="F876" s="1471"/>
      <c r="G876" s="1471"/>
      <c r="H876" s="1471"/>
      <c r="I876" s="1471"/>
      <c r="J876" s="1471"/>
      <c r="K876" s="1471"/>
      <c r="L876" s="1471"/>
      <c r="M876" s="1471"/>
      <c r="N876" s="1471"/>
      <c r="O876" s="1471"/>
      <c r="P876" s="1471"/>
      <c r="Q876" s="1471"/>
      <c r="R876" s="1471"/>
      <c r="S876" s="1471"/>
    </row>
    <row r="877" spans="1:19" s="943" customFormat="1" x14ac:dyDescent="0.25">
      <c r="A877" s="1471"/>
      <c r="B877" s="1471"/>
      <c r="C877" s="1471"/>
      <c r="D877" s="1471"/>
      <c r="E877" s="1471"/>
      <c r="F877" s="1471"/>
      <c r="G877" s="1471"/>
      <c r="H877" s="1471"/>
      <c r="I877" s="1471"/>
      <c r="J877" s="1471"/>
      <c r="K877" s="1471"/>
      <c r="L877" s="1471"/>
      <c r="M877" s="1471"/>
      <c r="N877" s="1471"/>
      <c r="O877" s="1471"/>
      <c r="P877" s="1471"/>
      <c r="Q877" s="1471"/>
      <c r="R877" s="1471"/>
      <c r="S877" s="1471"/>
    </row>
    <row r="878" spans="1:19" s="943" customFormat="1" x14ac:dyDescent="0.25">
      <c r="A878" s="1471"/>
      <c r="B878" s="1471"/>
      <c r="C878" s="1471"/>
      <c r="D878" s="1471"/>
      <c r="E878" s="1471"/>
      <c r="F878" s="1471"/>
      <c r="G878" s="1471"/>
      <c r="H878" s="1471"/>
      <c r="I878" s="1471"/>
      <c r="J878" s="1471"/>
      <c r="K878" s="1471"/>
      <c r="L878" s="1471"/>
      <c r="M878" s="1471"/>
      <c r="N878" s="1471"/>
      <c r="O878" s="1471"/>
      <c r="P878" s="1471"/>
      <c r="Q878" s="1471"/>
      <c r="R878" s="1471"/>
      <c r="S878" s="1471"/>
    </row>
    <row r="879" spans="1:19" s="943" customFormat="1" x14ac:dyDescent="0.25">
      <c r="A879" s="1471"/>
      <c r="B879" s="1471"/>
      <c r="C879" s="1471"/>
      <c r="D879" s="1471"/>
      <c r="E879" s="1471"/>
      <c r="F879" s="1471"/>
      <c r="G879" s="1471"/>
      <c r="H879" s="1471"/>
      <c r="I879" s="1471"/>
      <c r="J879" s="1471"/>
      <c r="K879" s="1471"/>
      <c r="L879" s="1471"/>
      <c r="M879" s="1471"/>
      <c r="N879" s="1471"/>
      <c r="O879" s="1471"/>
      <c r="P879" s="1471"/>
      <c r="Q879" s="1471"/>
      <c r="R879" s="1471"/>
      <c r="S879" s="1471"/>
    </row>
    <row r="880" spans="1:19" s="943" customFormat="1" x14ac:dyDescent="0.25">
      <c r="A880" s="1471"/>
      <c r="B880" s="1471"/>
      <c r="C880" s="1471"/>
      <c r="D880" s="1471"/>
      <c r="E880" s="1471"/>
      <c r="F880" s="1471"/>
      <c r="G880" s="1471"/>
      <c r="H880" s="1471"/>
      <c r="I880" s="1471"/>
      <c r="J880" s="1471"/>
      <c r="K880" s="1471"/>
      <c r="L880" s="1471"/>
      <c r="M880" s="1471"/>
      <c r="N880" s="1471"/>
      <c r="O880" s="1471"/>
      <c r="P880" s="1471"/>
      <c r="Q880" s="1471"/>
      <c r="R880" s="1471"/>
      <c r="S880" s="1471"/>
    </row>
    <row r="881" spans="1:19" s="943" customFormat="1" x14ac:dyDescent="0.25">
      <c r="A881" s="1471"/>
      <c r="B881" s="1471"/>
      <c r="C881" s="1471"/>
      <c r="D881" s="1471"/>
      <c r="E881" s="1471"/>
      <c r="F881" s="1471"/>
      <c r="G881" s="1471"/>
      <c r="H881" s="1471"/>
      <c r="I881" s="1471"/>
      <c r="J881" s="1471"/>
      <c r="K881" s="1471"/>
      <c r="L881" s="1471"/>
      <c r="M881" s="1471"/>
      <c r="N881" s="1471"/>
      <c r="O881" s="1471"/>
      <c r="P881" s="1471"/>
      <c r="Q881" s="1471"/>
      <c r="R881" s="1471"/>
      <c r="S881" s="1471"/>
    </row>
    <row r="882" spans="1:19" s="943" customFormat="1" x14ac:dyDescent="0.25">
      <c r="A882" s="1471"/>
      <c r="B882" s="1471"/>
      <c r="C882" s="1471"/>
      <c r="D882" s="1471"/>
      <c r="E882" s="1471"/>
      <c r="F882" s="1471"/>
      <c r="G882" s="1471"/>
      <c r="H882" s="1471"/>
      <c r="I882" s="1471"/>
      <c r="J882" s="1471"/>
      <c r="K882" s="1471"/>
      <c r="L882" s="1471"/>
      <c r="M882" s="1471"/>
      <c r="N882" s="1471"/>
      <c r="O882" s="1471"/>
      <c r="P882" s="1471"/>
      <c r="Q882" s="1471"/>
      <c r="R882" s="1471"/>
      <c r="S882" s="1471"/>
    </row>
    <row r="883" spans="1:19" s="943" customFormat="1" x14ac:dyDescent="0.25">
      <c r="A883" s="1471"/>
      <c r="B883" s="1471"/>
      <c r="C883" s="1471"/>
      <c r="D883" s="1471"/>
      <c r="E883" s="1471"/>
      <c r="F883" s="1471"/>
      <c r="G883" s="1471"/>
      <c r="H883" s="1471"/>
      <c r="I883" s="1471"/>
      <c r="J883" s="1471"/>
      <c r="K883" s="1471"/>
      <c r="L883" s="1471"/>
      <c r="M883" s="1471"/>
      <c r="N883" s="1471"/>
      <c r="O883" s="1471"/>
      <c r="P883" s="1471"/>
      <c r="Q883" s="1471"/>
      <c r="R883" s="1471"/>
      <c r="S883" s="1471"/>
    </row>
    <row r="884" spans="1:19" s="943" customFormat="1" x14ac:dyDescent="0.25">
      <c r="A884" s="1558"/>
      <c r="B884" s="1558"/>
      <c r="C884" s="1558"/>
      <c r="D884" s="1558"/>
      <c r="E884" s="958"/>
      <c r="F884" s="660"/>
      <c r="G884" s="660"/>
      <c r="H884" s="660"/>
      <c r="I884" s="660"/>
      <c r="J884" s="660"/>
      <c r="K884" s="660"/>
      <c r="L884" s="660"/>
      <c r="M884" s="660"/>
      <c r="N884" s="660"/>
      <c r="O884" s="660"/>
      <c r="P884" s="660"/>
      <c r="Q884" s="660"/>
      <c r="R884" s="660"/>
      <c r="S884" s="660"/>
    </row>
    <row r="885" spans="1:19" s="943" customFormat="1" x14ac:dyDescent="0.25">
      <c r="A885" s="1478"/>
      <c r="B885" s="1478"/>
      <c r="C885" s="1478"/>
      <c r="D885" s="1478"/>
      <c r="E885" s="1478"/>
      <c r="F885" s="1478"/>
      <c r="G885" s="1478"/>
      <c r="H885" s="1478"/>
      <c r="I885" s="1478"/>
      <c r="J885" s="1478"/>
      <c r="K885" s="1478"/>
      <c r="L885" s="1478"/>
      <c r="M885" s="1478"/>
      <c r="N885" s="1478"/>
      <c r="O885" s="1478"/>
      <c r="P885" s="1478"/>
      <c r="Q885" s="1478"/>
      <c r="R885" s="1478"/>
      <c r="S885" s="1478"/>
    </row>
    <row r="886" spans="1:19" s="943" customFormat="1" x14ac:dyDescent="0.25">
      <c r="A886" s="1478"/>
      <c r="B886" s="1478"/>
      <c r="C886" s="1478"/>
      <c r="D886" s="1478"/>
      <c r="E886" s="1478"/>
      <c r="F886" s="1478"/>
      <c r="G886" s="1478"/>
      <c r="H886" s="1478"/>
      <c r="I886" s="1478"/>
      <c r="J886" s="1478"/>
      <c r="K886" s="1478"/>
      <c r="L886" s="1478"/>
      <c r="M886" s="1478"/>
      <c r="N886" s="1478"/>
      <c r="O886" s="1478"/>
      <c r="P886" s="1478"/>
      <c r="Q886" s="1478"/>
      <c r="R886" s="1478"/>
      <c r="S886" s="1478"/>
    </row>
    <row r="887" spans="1:19" s="943" customFormat="1" x14ac:dyDescent="0.25">
      <c r="A887" s="1478"/>
      <c r="B887" s="1478"/>
      <c r="C887" s="1478"/>
      <c r="D887" s="1478"/>
      <c r="E887" s="1478"/>
      <c r="F887" s="1478"/>
      <c r="G887" s="1478"/>
      <c r="H887" s="1478"/>
      <c r="I887" s="1478"/>
      <c r="J887" s="1478"/>
      <c r="K887" s="1478"/>
      <c r="L887" s="1478"/>
      <c r="M887" s="1478"/>
      <c r="N887" s="1478"/>
      <c r="O887" s="1478"/>
      <c r="P887" s="1478"/>
      <c r="Q887" s="1478"/>
      <c r="R887" s="1478"/>
      <c r="S887" s="1478"/>
    </row>
    <row r="888" spans="1:19" s="943" customFormat="1" x14ac:dyDescent="0.25">
      <c r="A888" s="1558"/>
      <c r="B888" s="1558"/>
      <c r="C888" s="1558"/>
      <c r="D888" s="1558"/>
      <c r="E888" s="660"/>
      <c r="F888" s="660"/>
      <c r="G888" s="660"/>
      <c r="H888" s="660"/>
      <c r="I888" s="660"/>
      <c r="J888" s="660"/>
      <c r="K888" s="660"/>
      <c r="L888" s="660"/>
      <c r="M888" s="660"/>
      <c r="N888" s="660"/>
      <c r="O888" s="660"/>
      <c r="P888" s="660"/>
      <c r="Q888" s="660"/>
      <c r="R888" s="660"/>
      <c r="S888" s="660"/>
    </row>
    <row r="889" spans="1:19" s="943" customFormat="1" x14ac:dyDescent="0.25">
      <c r="A889" s="1478"/>
      <c r="B889" s="1478"/>
      <c r="C889" s="1478"/>
      <c r="D889" s="1478"/>
      <c r="E889" s="1478"/>
      <c r="F889" s="1478"/>
      <c r="G889" s="1478"/>
      <c r="H889" s="1478"/>
      <c r="I889" s="1478"/>
      <c r="J889" s="1478"/>
      <c r="K889" s="1478"/>
      <c r="L889" s="1478"/>
      <c r="M889" s="1478"/>
      <c r="N889" s="1478"/>
      <c r="O889" s="1478"/>
      <c r="P889" s="1478"/>
      <c r="Q889" s="1478"/>
      <c r="R889" s="1478"/>
      <c r="S889" s="1478"/>
    </row>
    <row r="890" spans="1:19" s="943" customFormat="1" x14ac:dyDescent="0.25">
      <c r="A890" s="1478"/>
      <c r="B890" s="1478"/>
      <c r="C890" s="1478"/>
      <c r="D890" s="1478"/>
      <c r="E890" s="1478"/>
      <c r="F890" s="1478"/>
      <c r="G890" s="1478"/>
      <c r="H890" s="1478"/>
      <c r="I890" s="1478"/>
      <c r="J890" s="1478"/>
      <c r="K890" s="1478"/>
      <c r="L890" s="1478"/>
      <c r="M890" s="1478"/>
      <c r="N890" s="1478"/>
      <c r="O890" s="1478"/>
      <c r="P890" s="1478"/>
      <c r="Q890" s="1478"/>
      <c r="R890" s="1478"/>
      <c r="S890" s="1478"/>
    </row>
    <row r="891" spans="1:19" s="943" customFormat="1" x14ac:dyDescent="0.25">
      <c r="A891" s="1478"/>
      <c r="B891" s="1478"/>
      <c r="C891" s="1478"/>
      <c r="D891" s="1478"/>
      <c r="E891" s="1478"/>
      <c r="F891" s="1478"/>
      <c r="G891" s="1478"/>
      <c r="H891" s="1478"/>
      <c r="I891" s="1478"/>
      <c r="J891" s="1478"/>
      <c r="K891" s="1478"/>
      <c r="L891" s="1478"/>
      <c r="M891" s="1478"/>
      <c r="N891" s="1478"/>
      <c r="O891" s="1478"/>
      <c r="P891" s="1478"/>
      <c r="Q891" s="1478"/>
      <c r="R891" s="1478"/>
      <c r="S891" s="1478"/>
    </row>
    <row r="892" spans="1:19" s="943" customFormat="1" x14ac:dyDescent="0.25">
      <c r="A892" s="1478"/>
      <c r="B892" s="1478"/>
      <c r="C892" s="1478"/>
      <c r="D892" s="1478"/>
      <c r="E892" s="1478"/>
      <c r="F892" s="1478"/>
      <c r="G892" s="1478"/>
      <c r="H892" s="1478"/>
      <c r="I892" s="1478"/>
      <c r="J892" s="1478"/>
      <c r="K892" s="1478"/>
      <c r="L892" s="1478"/>
      <c r="M892" s="1478"/>
      <c r="N892" s="1478"/>
      <c r="O892" s="1478"/>
      <c r="P892" s="1478"/>
      <c r="Q892" s="1478"/>
      <c r="R892" s="1478"/>
      <c r="S892" s="1478"/>
    </row>
    <row r="893" spans="1:19" s="943" customFormat="1" x14ac:dyDescent="0.25">
      <c r="A893" s="1478"/>
      <c r="B893" s="1478"/>
      <c r="C893" s="1478"/>
      <c r="D893" s="1478"/>
      <c r="E893" s="1478"/>
      <c r="F893" s="1478"/>
      <c r="G893" s="1478"/>
      <c r="H893" s="1478"/>
      <c r="I893" s="1478"/>
      <c r="J893" s="1478"/>
      <c r="K893" s="1478"/>
      <c r="L893" s="1478"/>
      <c r="M893" s="1478"/>
      <c r="N893" s="1478"/>
      <c r="O893" s="1478"/>
      <c r="P893" s="1478"/>
      <c r="Q893" s="1478"/>
      <c r="R893" s="1478"/>
      <c r="S893" s="1478"/>
    </row>
    <row r="894" spans="1:19" s="943" customFormat="1" x14ac:dyDescent="0.25">
      <c r="A894" s="1478"/>
      <c r="B894" s="1478"/>
      <c r="C894" s="1478"/>
      <c r="D894" s="1478"/>
      <c r="E894" s="1478"/>
      <c r="F894" s="1478"/>
      <c r="G894" s="1478"/>
      <c r="H894" s="1478"/>
      <c r="I894" s="1478"/>
      <c r="J894" s="1478"/>
      <c r="K894" s="1478"/>
      <c r="L894" s="1478"/>
      <c r="M894" s="1478"/>
      <c r="N894" s="1478"/>
      <c r="O894" s="1478"/>
      <c r="P894" s="1478"/>
      <c r="Q894" s="1478"/>
      <c r="R894" s="1478"/>
      <c r="S894" s="1478"/>
    </row>
    <row r="895" spans="1:19" s="943" customFormat="1" x14ac:dyDescent="0.25">
      <c r="A895" s="1478"/>
      <c r="B895" s="1478"/>
      <c r="C895" s="1478"/>
      <c r="D895" s="1478"/>
      <c r="E895" s="1478"/>
      <c r="F895" s="1478"/>
      <c r="G895" s="1478"/>
      <c r="H895" s="1478"/>
      <c r="I895" s="1478"/>
      <c r="J895" s="1478"/>
      <c r="K895" s="1478"/>
      <c r="L895" s="1478"/>
      <c r="M895" s="1478"/>
      <c r="N895" s="1478"/>
      <c r="O895" s="1478"/>
      <c r="P895" s="1478"/>
      <c r="Q895" s="1478"/>
      <c r="R895" s="1478"/>
      <c r="S895" s="1478"/>
    </row>
    <row r="896" spans="1:19" s="943" customFormat="1" x14ac:dyDescent="0.25">
      <c r="A896" s="1478"/>
      <c r="B896" s="1478"/>
      <c r="C896" s="1478"/>
      <c r="D896" s="1478"/>
      <c r="E896" s="1478"/>
      <c r="F896" s="1478"/>
      <c r="G896" s="1478"/>
      <c r="H896" s="1478"/>
      <c r="I896" s="1478"/>
      <c r="J896" s="1478"/>
      <c r="K896" s="1478"/>
      <c r="L896" s="1478"/>
      <c r="M896" s="1478"/>
      <c r="N896" s="1478"/>
      <c r="O896" s="1478"/>
      <c r="P896" s="1478"/>
      <c r="Q896" s="1478"/>
      <c r="R896" s="1478"/>
      <c r="S896" s="1478"/>
    </row>
    <row r="897" spans="1:19" s="943" customFormat="1" x14ac:dyDescent="0.25">
      <c r="A897" s="1478"/>
      <c r="B897" s="1478"/>
      <c r="C897" s="1478"/>
      <c r="D897" s="1478"/>
      <c r="E897" s="1478"/>
      <c r="F897" s="1478"/>
      <c r="G897" s="1478"/>
      <c r="H897" s="1478"/>
      <c r="I897" s="1478"/>
      <c r="J897" s="1478"/>
      <c r="K897" s="1478"/>
      <c r="L897" s="1478"/>
      <c r="M897" s="1478"/>
      <c r="N897" s="1478"/>
      <c r="O897" s="1478"/>
      <c r="P897" s="1478"/>
      <c r="Q897" s="1478"/>
      <c r="R897" s="1478"/>
      <c r="S897" s="1478"/>
    </row>
    <row r="898" spans="1:19" s="943" customFormat="1" x14ac:dyDescent="0.25">
      <c r="A898" s="1478"/>
      <c r="B898" s="1478"/>
      <c r="C898" s="1478"/>
      <c r="D898" s="1478"/>
      <c r="E898" s="1478"/>
      <c r="F898" s="1478"/>
      <c r="G898" s="1478"/>
      <c r="H898" s="1478"/>
      <c r="I898" s="1478"/>
      <c r="J898" s="1478"/>
      <c r="K898" s="1478"/>
      <c r="L898" s="1478"/>
      <c r="M898" s="1478"/>
      <c r="N898" s="1478"/>
      <c r="O898" s="1478"/>
      <c r="P898" s="1478"/>
      <c r="Q898" s="1478"/>
      <c r="R898" s="1478"/>
      <c r="S898" s="1478"/>
    </row>
    <row r="899" spans="1:19" s="943" customFormat="1" x14ac:dyDescent="0.25">
      <c r="A899" s="1478"/>
      <c r="B899" s="1478"/>
      <c r="C899" s="1478"/>
      <c r="D899" s="1478"/>
      <c r="E899" s="1478"/>
      <c r="F899" s="1478"/>
      <c r="G899" s="1478"/>
      <c r="H899" s="1478"/>
      <c r="I899" s="1478"/>
      <c r="J899" s="1478"/>
      <c r="K899" s="1478"/>
      <c r="L899" s="1478"/>
      <c r="M899" s="1478"/>
      <c r="N899" s="1478"/>
      <c r="O899" s="1478"/>
      <c r="P899" s="1478"/>
      <c r="Q899" s="1478"/>
      <c r="R899" s="1478"/>
      <c r="S899" s="1478"/>
    </row>
    <row r="900" spans="1:19" s="943" customFormat="1" x14ac:dyDescent="0.25">
      <c r="A900" s="1478"/>
      <c r="B900" s="1478"/>
      <c r="C900" s="1478"/>
      <c r="D900" s="1478"/>
      <c r="E900" s="1478"/>
      <c r="F900" s="1478"/>
      <c r="G900" s="1478"/>
      <c r="H900" s="1478"/>
      <c r="I900" s="1478"/>
      <c r="J900" s="1478"/>
      <c r="K900" s="1478"/>
      <c r="L900" s="1478"/>
      <c r="M900" s="1478"/>
      <c r="N900" s="1478"/>
      <c r="O900" s="1478"/>
      <c r="P900" s="1478"/>
      <c r="Q900" s="1478"/>
      <c r="R900" s="1478"/>
      <c r="S900" s="1478"/>
    </row>
    <row r="901" spans="1:19" s="943" customFormat="1" x14ac:dyDescent="0.25">
      <c r="A901" s="1478"/>
      <c r="B901" s="1478"/>
      <c r="C901" s="1478"/>
      <c r="D901" s="1478"/>
      <c r="E901" s="1478"/>
      <c r="F901" s="1478"/>
      <c r="G901" s="1478"/>
      <c r="H901" s="1478"/>
      <c r="I901" s="1478"/>
      <c r="J901" s="1478"/>
      <c r="K901" s="1478"/>
      <c r="L901" s="1478"/>
      <c r="M901" s="1478"/>
      <c r="N901" s="1478"/>
      <c r="O901" s="1478"/>
      <c r="P901" s="1478"/>
      <c r="Q901" s="1478"/>
      <c r="R901" s="1478"/>
      <c r="S901" s="1478"/>
    </row>
    <row r="902" spans="1:19" s="943" customFormat="1" x14ac:dyDescent="0.25">
      <c r="A902" s="1478"/>
      <c r="B902" s="1478"/>
      <c r="C902" s="1478"/>
      <c r="D902" s="1478"/>
      <c r="E902" s="1478"/>
      <c r="F902" s="1478"/>
      <c r="G902" s="1478"/>
      <c r="H902" s="1478"/>
      <c r="I902" s="1478"/>
      <c r="J902" s="1478"/>
      <c r="K902" s="1478"/>
      <c r="L902" s="1478"/>
      <c r="M902" s="1478"/>
      <c r="N902" s="1478"/>
      <c r="O902" s="1478"/>
      <c r="P902" s="1478"/>
      <c r="Q902" s="1478"/>
      <c r="R902" s="1478"/>
      <c r="S902" s="1478"/>
    </row>
    <row r="903" spans="1:19" s="943" customFormat="1" x14ac:dyDescent="0.25">
      <c r="A903" s="1478"/>
      <c r="B903" s="1478"/>
      <c r="C903" s="1478"/>
      <c r="D903" s="1478"/>
      <c r="E903" s="1478"/>
      <c r="F903" s="1478"/>
      <c r="G903" s="1478"/>
      <c r="H903" s="1478"/>
      <c r="I903" s="1478"/>
      <c r="J903" s="1478"/>
      <c r="K903" s="1478"/>
      <c r="L903" s="1478"/>
      <c r="M903" s="1478"/>
      <c r="N903" s="1478"/>
      <c r="O903" s="1478"/>
      <c r="P903" s="1478"/>
      <c r="Q903" s="1478"/>
      <c r="R903" s="1478"/>
      <c r="S903" s="1478"/>
    </row>
    <row r="904" spans="1:19" s="943" customFormat="1" x14ac:dyDescent="0.25">
      <c r="A904" s="1558"/>
      <c r="B904" s="1558"/>
      <c r="C904" s="1558"/>
      <c r="D904" s="1558"/>
      <c r="E904" s="660"/>
      <c r="F904" s="660"/>
      <c r="G904" s="660"/>
      <c r="H904" s="660"/>
      <c r="I904" s="660"/>
      <c r="J904" s="660"/>
      <c r="K904" s="896"/>
      <c r="L904" s="660"/>
      <c r="M904" s="660"/>
      <c r="N904" s="660"/>
      <c r="O904" s="660"/>
      <c r="P904" s="660"/>
      <c r="Q904" s="660"/>
      <c r="R904" s="660"/>
      <c r="S904" s="660"/>
    </row>
    <row r="905" spans="1:19" s="943" customFormat="1" x14ac:dyDescent="0.25">
      <c r="A905" s="1478"/>
      <c r="B905" s="1478"/>
      <c r="C905" s="1478"/>
      <c r="D905" s="1478"/>
      <c r="E905" s="1478"/>
      <c r="F905" s="1478"/>
      <c r="G905" s="1478"/>
      <c r="H905" s="1478"/>
      <c r="I905" s="1478"/>
      <c r="J905" s="1478"/>
      <c r="K905" s="1478"/>
      <c r="L905" s="1478"/>
      <c r="M905" s="1478"/>
      <c r="N905" s="1478"/>
      <c r="O905" s="1478"/>
      <c r="P905" s="1478"/>
      <c r="Q905" s="1478"/>
      <c r="R905" s="1478"/>
      <c r="S905" s="1478"/>
    </row>
    <row r="906" spans="1:19" s="943" customFormat="1" x14ac:dyDescent="0.25">
      <c r="A906" s="1478"/>
      <c r="B906" s="1478"/>
      <c r="C906" s="1478"/>
      <c r="D906" s="1478"/>
      <c r="E906" s="1478"/>
      <c r="F906" s="1478"/>
      <c r="G906" s="1478"/>
      <c r="H906" s="1478"/>
      <c r="I906" s="1478"/>
      <c r="J906" s="1478"/>
      <c r="K906" s="1478"/>
      <c r="L906" s="1478"/>
      <c r="M906" s="1478"/>
      <c r="N906" s="1478"/>
      <c r="O906" s="1478"/>
      <c r="P906" s="1478"/>
      <c r="Q906" s="1478"/>
      <c r="R906" s="1478"/>
      <c r="S906" s="1478"/>
    </row>
    <row r="907" spans="1:19" s="943" customFormat="1" x14ac:dyDescent="0.25">
      <c r="A907" s="1478"/>
      <c r="B907" s="1478"/>
      <c r="C907" s="1478"/>
      <c r="D907" s="1478"/>
      <c r="E907" s="1478"/>
      <c r="F907" s="1478"/>
      <c r="G907" s="1478"/>
      <c r="H907" s="1478"/>
      <c r="I907" s="1478"/>
      <c r="J907" s="1478"/>
      <c r="K907" s="1478"/>
      <c r="L907" s="1478"/>
      <c r="M907" s="1478"/>
      <c r="N907" s="1478"/>
      <c r="O907" s="1478"/>
      <c r="P907" s="1478"/>
      <c r="Q907" s="1478"/>
      <c r="R907" s="1478"/>
      <c r="S907" s="1478"/>
    </row>
    <row r="908" spans="1:19" s="943" customFormat="1" x14ac:dyDescent="0.25">
      <c r="A908" s="832"/>
      <c r="B908" s="832"/>
      <c r="C908" s="654"/>
      <c r="D908" s="654"/>
      <c r="E908" s="654"/>
      <c r="F908" s="654"/>
      <c r="G908" s="654"/>
      <c r="H908" s="654"/>
      <c r="I908" s="654"/>
      <c r="J908" s="660"/>
      <c r="K908" s="903"/>
      <c r="L908" s="884"/>
      <c r="M908" s="654"/>
      <c r="N908" s="895"/>
      <c r="O908" s="654"/>
      <c r="P908" s="654"/>
      <c r="Q908" s="654"/>
      <c r="R908" s="654"/>
      <c r="S908" s="654"/>
    </row>
    <row r="909" spans="1:19" s="943" customFormat="1" x14ac:dyDescent="0.25">
      <c r="A909" s="832"/>
      <c r="B909" s="832"/>
      <c r="C909" s="654"/>
      <c r="D909" s="654"/>
      <c r="E909" s="654"/>
      <c r="F909" s="654"/>
      <c r="G909" s="654"/>
      <c r="H909" s="654"/>
      <c r="I909" s="908"/>
      <c r="J909" s="660"/>
      <c r="K909" s="654"/>
      <c r="L909" s="884"/>
      <c r="M909" s="654"/>
      <c r="N909" s="895"/>
      <c r="O909" s="654"/>
      <c r="P909" s="654"/>
      <c r="Q909" s="654"/>
      <c r="R909" s="654"/>
      <c r="S909" s="654"/>
    </row>
    <row r="910" spans="1:19" s="943" customFormat="1" x14ac:dyDescent="0.25">
      <c r="A910" s="832"/>
      <c r="B910" s="832"/>
      <c r="C910" s="654"/>
      <c r="D910" s="654"/>
      <c r="E910" s="654"/>
      <c r="F910" s="654"/>
      <c r="G910" s="654"/>
      <c r="H910" s="654"/>
      <c r="I910" s="908"/>
      <c r="J910" s="660"/>
      <c r="K910" s="654"/>
      <c r="L910" s="884"/>
      <c r="M910" s="654"/>
      <c r="N910" s="895"/>
      <c r="O910" s="654"/>
      <c r="P910" s="654"/>
      <c r="Q910" s="654"/>
      <c r="R910" s="654"/>
      <c r="S910" s="654"/>
    </row>
    <row r="911" spans="1:19" s="943" customFormat="1" x14ac:dyDescent="0.25">
      <c r="A911" s="832"/>
      <c r="B911" s="832"/>
      <c r="C911" s="654"/>
      <c r="D911" s="654"/>
      <c r="E911" s="654"/>
      <c r="F911" s="654"/>
      <c r="G911" s="654"/>
      <c r="H911" s="654"/>
      <c r="I911" s="654"/>
      <c r="J911" s="914"/>
      <c r="K911" s="903"/>
      <c r="L911" s="884"/>
      <c r="M911" s="654"/>
      <c r="N911" s="654"/>
      <c r="O911" s="654"/>
      <c r="P911" s="654"/>
      <c r="Q911" s="654"/>
      <c r="R911" s="654"/>
      <c r="S911" s="654"/>
    </row>
    <row r="912" spans="1:19" s="943" customFormat="1" x14ac:dyDescent="0.25">
      <c r="A912" s="832"/>
      <c r="B912" s="832"/>
      <c r="C912" s="654"/>
      <c r="D912" s="654"/>
      <c r="E912" s="654"/>
      <c r="F912" s="654"/>
      <c r="G912" s="654"/>
      <c r="H912" s="654"/>
      <c r="I912" s="908"/>
      <c r="J912" s="660"/>
      <c r="K912" s="654"/>
      <c r="L912" s="660"/>
      <c r="M912" s="654"/>
      <c r="N912" s="654"/>
      <c r="O912" s="654"/>
      <c r="P912" s="654"/>
      <c r="Q912" s="654"/>
      <c r="R912" s="654"/>
      <c r="S912" s="654"/>
    </row>
    <row r="913" spans="1:19" s="943" customFormat="1" x14ac:dyDescent="0.25">
      <c r="A913" s="654"/>
      <c r="B913" s="654"/>
      <c r="C913" s="654"/>
      <c r="D913" s="654"/>
      <c r="E913" s="654"/>
      <c r="F913" s="654"/>
      <c r="G913" s="915"/>
      <c r="H913" s="654"/>
      <c r="I913" s="654"/>
      <c r="J913" s="660"/>
      <c r="K913" s="654"/>
      <c r="L913" s="916"/>
      <c r="M913" s="654"/>
      <c r="N913" s="654"/>
      <c r="O913" s="654"/>
      <c r="P913" s="654"/>
      <c r="Q913" s="654"/>
      <c r="R913" s="654"/>
      <c r="S913" s="654"/>
    </row>
    <row r="914" spans="1:19" s="943" customFormat="1" x14ac:dyDescent="0.25">
      <c r="A914" s="832"/>
      <c r="B914" s="654"/>
      <c r="C914" s="654"/>
      <c r="D914" s="654"/>
      <c r="E914" s="654"/>
      <c r="F914" s="920"/>
      <c r="G914" s="654"/>
      <c r="H914" s="830"/>
      <c r="I914" s="830"/>
      <c r="J914" s="832"/>
      <c r="K914" s="832"/>
      <c r="L914" s="832"/>
      <c r="M914" s="654"/>
      <c r="N914" s="884"/>
      <c r="O914" s="654"/>
      <c r="P914" s="654"/>
      <c r="Q914" s="654"/>
      <c r="R914" s="654"/>
      <c r="S914" s="654"/>
    </row>
    <row r="915" spans="1:19" s="943" customFormat="1" x14ac:dyDescent="0.25">
      <c r="A915" s="654"/>
      <c r="B915" s="654"/>
      <c r="C915" s="654"/>
      <c r="D915" s="654"/>
      <c r="E915" s="654"/>
      <c r="F915" s="654"/>
      <c r="G915" s="915"/>
      <c r="H915" s="654"/>
      <c r="I915" s="654"/>
      <c r="J915" s="660"/>
      <c r="K915" s="654"/>
      <c r="L915" s="916"/>
      <c r="M915" s="654"/>
      <c r="N915" s="654"/>
      <c r="O915" s="654"/>
      <c r="P915" s="654"/>
      <c r="Q915" s="654"/>
      <c r="R915" s="654"/>
      <c r="S915" s="654"/>
    </row>
    <row r="916" spans="1:19" s="943" customFormat="1" x14ac:dyDescent="0.25">
      <c r="A916" s="832"/>
      <c r="B916" s="654"/>
      <c r="C916" s="654"/>
      <c r="D916" s="654"/>
      <c r="E916" s="654"/>
      <c r="F916" s="920"/>
      <c r="G916" s="654"/>
      <c r="H916" s="830"/>
      <c r="I916" s="830"/>
      <c r="J916" s="832"/>
      <c r="K916" s="832"/>
      <c r="L916" s="832"/>
      <c r="M916" s="654"/>
      <c r="N916" s="884"/>
      <c r="O916" s="660"/>
      <c r="P916" s="660"/>
      <c r="Q916" s="660"/>
      <c r="R916" s="660"/>
      <c r="S916" s="660"/>
    </row>
    <row r="917" spans="1:19" s="943" customFormat="1" x14ac:dyDescent="0.25">
      <c r="A917" s="1558"/>
      <c r="B917" s="1558"/>
      <c r="C917" s="1558"/>
      <c r="D917" s="1558"/>
      <c r="E917" s="660"/>
      <c r="F917" s="660"/>
      <c r="G917" s="660"/>
      <c r="H917" s="660"/>
      <c r="I917" s="660"/>
      <c r="J917" s="660"/>
      <c r="K917" s="896"/>
      <c r="L917" s="660"/>
      <c r="M917" s="660"/>
      <c r="N917" s="660"/>
      <c r="O917" s="660"/>
      <c r="P917" s="660"/>
      <c r="Q917" s="660"/>
      <c r="R917" s="660"/>
      <c r="S917" s="660"/>
    </row>
    <row r="918" spans="1:19" s="943" customFormat="1" x14ac:dyDescent="0.25">
      <c r="A918" s="1447"/>
      <c r="B918" s="1447"/>
      <c r="C918" s="1447"/>
      <c r="D918" s="1447"/>
      <c r="E918" s="1447"/>
      <c r="F918" s="1447"/>
      <c r="G918" s="1447"/>
      <c r="H918" s="1447"/>
      <c r="I918" s="1447"/>
      <c r="J918" s="1447"/>
      <c r="K918" s="1447"/>
      <c r="L918" s="1447"/>
      <c r="M918" s="1447"/>
      <c r="N918" s="1447"/>
      <c r="O918" s="1447"/>
      <c r="P918" s="1447"/>
      <c r="Q918" s="1447"/>
      <c r="R918" s="1447"/>
      <c r="S918" s="1447"/>
    </row>
    <row r="919" spans="1:19" s="943" customFormat="1" x14ac:dyDescent="0.25">
      <c r="A919" s="1447"/>
      <c r="B919" s="1447"/>
      <c r="C919" s="1447"/>
      <c r="D919" s="1447"/>
      <c r="E919" s="1447"/>
      <c r="F919" s="1447"/>
      <c r="G919" s="1447"/>
      <c r="H919" s="1447"/>
      <c r="I919" s="1447"/>
      <c r="J919" s="1447"/>
      <c r="K919" s="1447"/>
      <c r="L919" s="1447"/>
      <c r="M919" s="1447"/>
      <c r="N919" s="1447"/>
      <c r="O919" s="1447"/>
      <c r="P919" s="1447"/>
      <c r="Q919" s="1447"/>
      <c r="R919" s="1447"/>
      <c r="S919" s="1447"/>
    </row>
    <row r="920" spans="1:19" s="943" customFormat="1" x14ac:dyDescent="0.25">
      <c r="A920" s="1447"/>
      <c r="B920" s="1447"/>
      <c r="C920" s="1447"/>
      <c r="D920" s="1447"/>
      <c r="E920" s="1447"/>
      <c r="F920" s="1447"/>
      <c r="G920" s="1447"/>
      <c r="H920" s="1447"/>
      <c r="I920" s="1447"/>
      <c r="J920" s="1447"/>
      <c r="K920" s="1447"/>
      <c r="L920" s="1447"/>
      <c r="M920" s="1447"/>
      <c r="N920" s="1447"/>
      <c r="O920" s="1447"/>
      <c r="P920" s="1447"/>
      <c r="Q920" s="1447"/>
      <c r="R920" s="1447"/>
      <c r="S920" s="1447"/>
    </row>
    <row r="921" spans="1:19" s="943" customFormat="1" x14ac:dyDescent="0.25">
      <c r="A921" s="832"/>
      <c r="B921" s="832"/>
      <c r="C921" s="832"/>
      <c r="D921" s="832"/>
      <c r="E921" s="832"/>
      <c r="F921" s="832"/>
      <c r="G921" s="832"/>
      <c r="H921" s="832"/>
      <c r="I921" s="832"/>
      <c r="J921" s="832"/>
      <c r="K921" s="917"/>
      <c r="L921" s="918"/>
      <c r="M921" s="917"/>
      <c r="N921" s="832"/>
      <c r="O921" s="832"/>
      <c r="P921" s="918"/>
      <c r="Q921" s="832"/>
      <c r="R921" s="654"/>
      <c r="S921" s="654"/>
    </row>
    <row r="922" spans="1:19" s="943" customFormat="1" x14ac:dyDescent="0.25">
      <c r="A922" s="832"/>
      <c r="B922" s="832"/>
      <c r="C922" s="832"/>
      <c r="D922" s="832"/>
      <c r="E922" s="832"/>
      <c r="F922" s="832"/>
      <c r="G922" s="832"/>
      <c r="H922" s="832"/>
      <c r="I922" s="832"/>
      <c r="J922" s="832"/>
      <c r="K922" s="917"/>
      <c r="L922" s="918"/>
      <c r="M922" s="917"/>
      <c r="N922" s="832"/>
      <c r="O922" s="832"/>
      <c r="P922" s="918"/>
      <c r="Q922" s="832"/>
      <c r="R922" s="654"/>
      <c r="S922" s="654"/>
    </row>
    <row r="923" spans="1:19" s="943" customFormat="1" x14ac:dyDescent="0.25">
      <c r="A923" s="1447"/>
      <c r="B923" s="1447"/>
      <c r="C923" s="1447"/>
      <c r="D923" s="1447"/>
      <c r="E923" s="1447"/>
      <c r="F923" s="1447"/>
      <c r="G923" s="1447"/>
      <c r="H923" s="1447"/>
      <c r="I923" s="1447"/>
      <c r="J923" s="832"/>
      <c r="K923" s="903"/>
      <c r="L923" s="892"/>
      <c r="M923" s="892"/>
      <c r="N923" s="895"/>
      <c r="O923" s="892"/>
      <c r="P923" s="892"/>
      <c r="Q923" s="895"/>
      <c r="R923" s="654"/>
      <c r="S923" s="654"/>
    </row>
    <row r="924" spans="1:19" s="943" customFormat="1" x14ac:dyDescent="0.25">
      <c r="A924" s="1447"/>
      <c r="B924" s="1447"/>
      <c r="C924" s="1447"/>
      <c r="D924" s="1447"/>
      <c r="E924" s="1447"/>
      <c r="F924" s="1447"/>
      <c r="G924" s="1447"/>
      <c r="H924" s="1447"/>
      <c r="I924" s="832"/>
      <c r="J924" s="832"/>
      <c r="K924" s="903"/>
      <c r="L924" s="892"/>
      <c r="M924" s="892"/>
      <c r="N924" s="895"/>
      <c r="O924" s="892"/>
      <c r="P924" s="892"/>
      <c r="Q924" s="895"/>
      <c r="R924" s="654"/>
      <c r="S924" s="654"/>
    </row>
    <row r="925" spans="1:19" s="943" customFormat="1" x14ac:dyDescent="0.25">
      <c r="A925" s="1447"/>
      <c r="B925" s="1447"/>
      <c r="C925" s="1447"/>
      <c r="D925" s="1447"/>
      <c r="E925" s="1447"/>
      <c r="F925" s="1447"/>
      <c r="G925" s="1447"/>
      <c r="H925" s="1447"/>
      <c r="I925" s="832"/>
      <c r="J925" s="832"/>
      <c r="K925" s="903"/>
      <c r="L925" s="892"/>
      <c r="M925" s="892"/>
      <c r="N925" s="895"/>
      <c r="O925" s="892"/>
      <c r="P925" s="892"/>
      <c r="Q925" s="895"/>
      <c r="R925" s="654"/>
      <c r="S925" s="654"/>
    </row>
    <row r="926" spans="1:19" s="943" customFormat="1" x14ac:dyDescent="0.25">
      <c r="A926" s="1447"/>
      <c r="B926" s="1447"/>
      <c r="C926" s="1447"/>
      <c r="D926" s="1447"/>
      <c r="E926" s="1447"/>
      <c r="F926" s="1447"/>
      <c r="G926" s="1447"/>
      <c r="H926" s="1447"/>
      <c r="I926" s="1447"/>
      <c r="J926" s="832"/>
      <c r="K926" s="903"/>
      <c r="L926" s="892"/>
      <c r="M926" s="892"/>
      <c r="N926" s="895"/>
      <c r="O926" s="892"/>
      <c r="P926" s="892"/>
      <c r="Q926" s="895"/>
      <c r="R926" s="654"/>
      <c r="S926" s="654"/>
    </row>
    <row r="927" spans="1:19" s="943" customFormat="1" x14ac:dyDescent="0.25">
      <c r="A927" s="1447"/>
      <c r="B927" s="1447"/>
      <c r="C927" s="1447"/>
      <c r="D927" s="1447"/>
      <c r="E927" s="1447"/>
      <c r="F927" s="1447"/>
      <c r="G927" s="1447"/>
      <c r="H927" s="1447"/>
      <c r="I927" s="1447"/>
      <c r="J927" s="832"/>
      <c r="K927" s="903"/>
      <c r="L927" s="892"/>
      <c r="M927" s="892"/>
      <c r="N927" s="895"/>
      <c r="O927" s="892"/>
      <c r="P927" s="892"/>
      <c r="Q927" s="895"/>
      <c r="R927" s="654"/>
      <c r="S927" s="654"/>
    </row>
    <row r="928" spans="1:19" s="943" customFormat="1" x14ac:dyDescent="0.25">
      <c r="A928" s="832"/>
      <c r="B928" s="832"/>
      <c r="C928" s="832"/>
      <c r="D928" s="832"/>
      <c r="E928" s="832"/>
      <c r="F928" s="832"/>
      <c r="G928" s="832"/>
      <c r="H928" s="832"/>
      <c r="I928" s="832"/>
      <c r="J928" s="832"/>
      <c r="K928" s="917"/>
      <c r="L928" s="918"/>
      <c r="M928" s="917"/>
      <c r="N928" s="832"/>
      <c r="O928" s="832"/>
      <c r="P928" s="918"/>
      <c r="Q928" s="832"/>
      <c r="R928" s="654"/>
      <c r="S928" s="654"/>
    </row>
    <row r="929" spans="1:19" s="943" customFormat="1" x14ac:dyDescent="0.25">
      <c r="A929" s="660"/>
      <c r="B929" s="660"/>
      <c r="C929" s="660"/>
      <c r="D929" s="660"/>
      <c r="E929" s="660"/>
      <c r="F929" s="660"/>
      <c r="G929" s="660"/>
      <c r="H929" s="660"/>
      <c r="I929" s="660"/>
      <c r="J929" s="660"/>
      <c r="K929" s="660"/>
      <c r="L929" s="660"/>
      <c r="M929" s="660"/>
      <c r="N929" s="660"/>
      <c r="O929" s="660"/>
      <c r="P929" s="660"/>
      <c r="Q929" s="660"/>
      <c r="R929" s="660"/>
      <c r="S929" s="660"/>
    </row>
    <row r="930" spans="1:19" s="943" customFormat="1" ht="13.8" x14ac:dyDescent="0.25">
      <c r="A930" s="1509"/>
      <c r="B930" s="1509"/>
      <c r="C930" s="1509"/>
      <c r="D930" s="1509"/>
      <c r="E930" s="1560"/>
      <c r="F930" s="1538"/>
      <c r="G930" s="1538"/>
      <c r="H930" s="1538"/>
      <c r="I930" s="1538"/>
      <c r="J930" s="1538"/>
      <c r="K930" s="1538"/>
      <c r="L930" s="1538"/>
      <c r="M930" s="1538"/>
      <c r="N930" s="1538"/>
      <c r="O930" s="1538"/>
      <c r="P930" s="1538"/>
      <c r="Q930" s="1538"/>
      <c r="R930" s="1538"/>
      <c r="S930" s="1538"/>
    </row>
    <row r="931" spans="1:19" ht="13.8" x14ac:dyDescent="0.25">
      <c r="A931" s="1506"/>
      <c r="B931" s="1506"/>
      <c r="C931" s="1506"/>
      <c r="D931" s="1506"/>
      <c r="E931" s="1538"/>
      <c r="F931" s="1538"/>
      <c r="G931" s="1538"/>
      <c r="H931" s="1538"/>
      <c r="I931" s="1538"/>
      <c r="J931" s="1538"/>
      <c r="K931" s="1538"/>
      <c r="L931" s="1538"/>
      <c r="M931" s="1538"/>
      <c r="N931" s="1538"/>
      <c r="O931" s="1538"/>
      <c r="P931" s="1538"/>
      <c r="Q931" s="1538"/>
      <c r="R931" s="1538"/>
      <c r="S931" s="1538"/>
    </row>
    <row r="932" spans="1:19" ht="13.8" x14ac:dyDescent="0.25">
      <c r="A932" s="1509"/>
      <c r="B932" s="1509"/>
      <c r="C932" s="1509"/>
      <c r="D932" s="1509"/>
      <c r="E932" s="1558"/>
      <c r="F932" s="1558"/>
      <c r="G932" s="1558"/>
      <c r="H932" s="1558"/>
      <c r="I932" s="1558"/>
      <c r="J932" s="1558"/>
      <c r="K932" s="1558"/>
      <c r="L932" s="1558"/>
      <c r="M932" s="1558"/>
      <c r="N932" s="1558"/>
      <c r="O932" s="1558"/>
      <c r="P932" s="1558"/>
      <c r="Q932" s="1558"/>
      <c r="R932" s="1558"/>
      <c r="S932" s="1558"/>
    </row>
    <row r="933" spans="1:19" x14ac:dyDescent="0.25">
      <c r="A933" s="1558"/>
      <c r="B933" s="1558"/>
      <c r="C933" s="1558"/>
      <c r="D933" s="1558"/>
      <c r="E933" s="953"/>
      <c r="F933" s="660"/>
      <c r="G933" s="660"/>
      <c r="H933" s="660"/>
      <c r="I933" s="660"/>
      <c r="J933" s="660"/>
      <c r="K933" s="660"/>
      <c r="L933" s="660"/>
      <c r="M933" s="660"/>
      <c r="N933" s="660"/>
      <c r="O933" s="660"/>
      <c r="P933" s="660"/>
      <c r="Q933" s="660"/>
      <c r="R933" s="660"/>
      <c r="S933" s="660"/>
    </row>
    <row r="934" spans="1:19" x14ac:dyDescent="0.25">
      <c r="A934" s="1559"/>
      <c r="B934" s="1471"/>
      <c r="C934" s="1471"/>
      <c r="D934" s="1471"/>
      <c r="E934" s="1471"/>
      <c r="F934" s="1471"/>
      <c r="G934" s="1471"/>
      <c r="H934" s="1471"/>
      <c r="I934" s="1471"/>
      <c r="J934" s="1471"/>
      <c r="K934" s="1471"/>
      <c r="L934" s="1471"/>
      <c r="M934" s="1471"/>
      <c r="N934" s="1471"/>
      <c r="O934" s="1471"/>
      <c r="P934" s="1471"/>
      <c r="Q934" s="1471"/>
      <c r="R934" s="1471"/>
      <c r="S934" s="1471"/>
    </row>
    <row r="935" spans="1:19" x14ac:dyDescent="0.25">
      <c r="A935" s="1471"/>
      <c r="B935" s="1471"/>
      <c r="C935" s="1471"/>
      <c r="D935" s="1471"/>
      <c r="E935" s="1471"/>
      <c r="F935" s="1471"/>
      <c r="G935" s="1471"/>
      <c r="H935" s="1471"/>
      <c r="I935" s="1471"/>
      <c r="J935" s="1471"/>
      <c r="K935" s="1471"/>
      <c r="L935" s="1471"/>
      <c r="M935" s="1471"/>
      <c r="N935" s="1471"/>
      <c r="O935" s="1471"/>
      <c r="P935" s="1471"/>
      <c r="Q935" s="1471"/>
      <c r="R935" s="1471"/>
      <c r="S935" s="1471"/>
    </row>
    <row r="936" spans="1:19" x14ac:dyDescent="0.25">
      <c r="A936" s="1471"/>
      <c r="B936" s="1471"/>
      <c r="C936" s="1471"/>
      <c r="D936" s="1471"/>
      <c r="E936" s="1471"/>
      <c r="F936" s="1471"/>
      <c r="G936" s="1471"/>
      <c r="H936" s="1471"/>
      <c r="I936" s="1471"/>
      <c r="J936" s="1471"/>
      <c r="K936" s="1471"/>
      <c r="L936" s="1471"/>
      <c r="M936" s="1471"/>
      <c r="N936" s="1471"/>
      <c r="O936" s="1471"/>
      <c r="P936" s="1471"/>
      <c r="Q936" s="1471"/>
      <c r="R936" s="1471"/>
      <c r="S936" s="1471"/>
    </row>
    <row r="937" spans="1:19" x14ac:dyDescent="0.25">
      <c r="A937" s="1471"/>
      <c r="B937" s="1471"/>
      <c r="C937" s="1471"/>
      <c r="D937" s="1471"/>
      <c r="E937" s="1471"/>
      <c r="F937" s="1471"/>
      <c r="G937" s="1471"/>
      <c r="H937" s="1471"/>
      <c r="I937" s="1471"/>
      <c r="J937" s="1471"/>
      <c r="K937" s="1471"/>
      <c r="L937" s="1471"/>
      <c r="M937" s="1471"/>
      <c r="N937" s="1471"/>
      <c r="O937" s="1471"/>
      <c r="P937" s="1471"/>
      <c r="Q937" s="1471"/>
      <c r="R937" s="1471"/>
      <c r="S937" s="1471"/>
    </row>
    <row r="938" spans="1:19" x14ac:dyDescent="0.25">
      <c r="A938" s="1471"/>
      <c r="B938" s="1471"/>
      <c r="C938" s="1471"/>
      <c r="D938" s="1471"/>
      <c r="E938" s="1471"/>
      <c r="F938" s="1471"/>
      <c r="G938" s="1471"/>
      <c r="H938" s="1471"/>
      <c r="I938" s="1471"/>
      <c r="J938" s="1471"/>
      <c r="K938" s="1471"/>
      <c r="L938" s="1471"/>
      <c r="M938" s="1471"/>
      <c r="N938" s="1471"/>
      <c r="O938" s="1471"/>
      <c r="P938" s="1471"/>
      <c r="Q938" s="1471"/>
      <c r="R938" s="1471"/>
      <c r="S938" s="1471"/>
    </row>
    <row r="939" spans="1:19" x14ac:dyDescent="0.25">
      <c r="A939" s="1471"/>
      <c r="B939" s="1471"/>
      <c r="C939" s="1471"/>
      <c r="D939" s="1471"/>
      <c r="E939" s="1471"/>
      <c r="F939" s="1471"/>
      <c r="G939" s="1471"/>
      <c r="H939" s="1471"/>
      <c r="I939" s="1471"/>
      <c r="J939" s="1471"/>
      <c r="K939" s="1471"/>
      <c r="L939" s="1471"/>
      <c r="M939" s="1471"/>
      <c r="N939" s="1471"/>
      <c r="O939" s="1471"/>
      <c r="P939" s="1471"/>
      <c r="Q939" s="1471"/>
      <c r="R939" s="1471"/>
      <c r="S939" s="1471"/>
    </row>
    <row r="940" spans="1:19" x14ac:dyDescent="0.25">
      <c r="A940" s="1471"/>
      <c r="B940" s="1471"/>
      <c r="C940" s="1471"/>
      <c r="D940" s="1471"/>
      <c r="E940" s="1471"/>
      <c r="F940" s="1471"/>
      <c r="G940" s="1471"/>
      <c r="H940" s="1471"/>
      <c r="I940" s="1471"/>
      <c r="J940" s="1471"/>
      <c r="K940" s="1471"/>
      <c r="L940" s="1471"/>
      <c r="M940" s="1471"/>
      <c r="N940" s="1471"/>
      <c r="O940" s="1471"/>
      <c r="P940" s="1471"/>
      <c r="Q940" s="1471"/>
      <c r="R940" s="1471"/>
      <c r="S940" s="1471"/>
    </row>
    <row r="941" spans="1:19" x14ac:dyDescent="0.25">
      <c r="A941" s="1471"/>
      <c r="B941" s="1471"/>
      <c r="C941" s="1471"/>
      <c r="D941" s="1471"/>
      <c r="E941" s="1471"/>
      <c r="F941" s="1471"/>
      <c r="G941" s="1471"/>
      <c r="H941" s="1471"/>
      <c r="I941" s="1471"/>
      <c r="J941" s="1471"/>
      <c r="K941" s="1471"/>
      <c r="L941" s="1471"/>
      <c r="M941" s="1471"/>
      <c r="N941" s="1471"/>
      <c r="O941" s="1471"/>
      <c r="P941" s="1471"/>
      <c r="Q941" s="1471"/>
      <c r="R941" s="1471"/>
      <c r="S941" s="1471"/>
    </row>
    <row r="942" spans="1:19" x14ac:dyDescent="0.25">
      <c r="A942" s="1558"/>
      <c r="B942" s="1558"/>
      <c r="C942" s="1558"/>
      <c r="D942" s="1558"/>
      <c r="E942" s="958"/>
      <c r="F942" s="660"/>
      <c r="G942" s="660"/>
      <c r="H942" s="660"/>
      <c r="I942" s="660"/>
      <c r="J942" s="660"/>
      <c r="K942" s="660"/>
      <c r="L942" s="660"/>
      <c r="M942" s="660"/>
      <c r="N942" s="660"/>
      <c r="O942" s="660"/>
      <c r="P942" s="660"/>
      <c r="Q942" s="660"/>
      <c r="R942" s="660"/>
      <c r="S942" s="660"/>
    </row>
    <row r="943" spans="1:19" x14ac:dyDescent="0.25">
      <c r="A943" s="1478"/>
      <c r="B943" s="1478"/>
      <c r="C943" s="1478"/>
      <c r="D943" s="1478"/>
      <c r="E943" s="1478"/>
      <c r="F943" s="1478"/>
      <c r="G943" s="1478"/>
      <c r="H943" s="1478"/>
      <c r="I943" s="1478"/>
      <c r="J943" s="1478"/>
      <c r="K943" s="1478"/>
      <c r="L943" s="1478"/>
      <c r="M943" s="1478"/>
      <c r="N943" s="1478"/>
      <c r="O943" s="1478"/>
      <c r="P943" s="1478"/>
      <c r="Q943" s="1478"/>
      <c r="R943" s="1478"/>
      <c r="S943" s="1478"/>
    </row>
    <row r="944" spans="1:19" x14ac:dyDescent="0.25">
      <c r="A944" s="1478"/>
      <c r="B944" s="1478"/>
      <c r="C944" s="1478"/>
      <c r="D944" s="1478"/>
      <c r="E944" s="1478"/>
      <c r="F944" s="1478"/>
      <c r="G944" s="1478"/>
      <c r="H944" s="1478"/>
      <c r="I944" s="1478"/>
      <c r="J944" s="1478"/>
      <c r="K944" s="1478"/>
      <c r="L944" s="1478"/>
      <c r="M944" s="1478"/>
      <c r="N944" s="1478"/>
      <c r="O944" s="1478"/>
      <c r="P944" s="1478"/>
      <c r="Q944" s="1478"/>
      <c r="R944" s="1478"/>
      <c r="S944" s="1478"/>
    </row>
    <row r="945" spans="1:19" x14ac:dyDescent="0.25">
      <c r="A945" s="1478"/>
      <c r="B945" s="1478"/>
      <c r="C945" s="1478"/>
      <c r="D945" s="1478"/>
      <c r="E945" s="1478"/>
      <c r="F945" s="1478"/>
      <c r="G945" s="1478"/>
      <c r="H945" s="1478"/>
      <c r="I945" s="1478"/>
      <c r="J945" s="1478"/>
      <c r="K945" s="1478"/>
      <c r="L945" s="1478"/>
      <c r="M945" s="1478"/>
      <c r="N945" s="1478"/>
      <c r="O945" s="1478"/>
      <c r="P945" s="1478"/>
      <c r="Q945" s="1478"/>
      <c r="R945" s="1478"/>
      <c r="S945" s="1478"/>
    </row>
    <row r="946" spans="1:19" x14ac:dyDescent="0.25">
      <c r="A946" s="1558"/>
      <c r="B946" s="1558"/>
      <c r="C946" s="1558"/>
      <c r="D946" s="1558"/>
      <c r="E946" s="660"/>
      <c r="F946" s="660"/>
      <c r="G946" s="660"/>
      <c r="H946" s="660"/>
      <c r="I946" s="660"/>
      <c r="J946" s="660"/>
      <c r="K946" s="660"/>
      <c r="L946" s="660"/>
      <c r="M946" s="660"/>
      <c r="N946" s="660"/>
      <c r="O946" s="660"/>
      <c r="P946" s="660"/>
      <c r="Q946" s="660"/>
      <c r="R946" s="660"/>
      <c r="S946" s="660"/>
    </row>
    <row r="947" spans="1:19" x14ac:dyDescent="0.25">
      <c r="A947" s="1478"/>
      <c r="B947" s="1478"/>
      <c r="C947" s="1478"/>
      <c r="D947" s="1478"/>
      <c r="E947" s="1478"/>
      <c r="F947" s="1478"/>
      <c r="G947" s="1478"/>
      <c r="H947" s="1478"/>
      <c r="I947" s="1478"/>
      <c r="J947" s="1478"/>
      <c r="K947" s="1478"/>
      <c r="L947" s="1478"/>
      <c r="M947" s="1478"/>
      <c r="N947" s="1478"/>
      <c r="O947" s="1478"/>
      <c r="P947" s="1478"/>
      <c r="Q947" s="1478"/>
      <c r="R947" s="1478"/>
      <c r="S947" s="1478"/>
    </row>
    <row r="948" spans="1:19" x14ac:dyDescent="0.25">
      <c r="A948" s="1478"/>
      <c r="B948" s="1478"/>
      <c r="C948" s="1478"/>
      <c r="D948" s="1478"/>
      <c r="E948" s="1478"/>
      <c r="F948" s="1478"/>
      <c r="G948" s="1478"/>
      <c r="H948" s="1478"/>
      <c r="I948" s="1478"/>
      <c r="J948" s="1478"/>
      <c r="K948" s="1478"/>
      <c r="L948" s="1478"/>
      <c r="M948" s="1478"/>
      <c r="N948" s="1478"/>
      <c r="O948" s="1478"/>
      <c r="P948" s="1478"/>
      <c r="Q948" s="1478"/>
      <c r="R948" s="1478"/>
      <c r="S948" s="1478"/>
    </row>
    <row r="949" spans="1:19" x14ac:dyDescent="0.25">
      <c r="A949" s="1478"/>
      <c r="B949" s="1478"/>
      <c r="C949" s="1478"/>
      <c r="D949" s="1478"/>
      <c r="E949" s="1478"/>
      <c r="F949" s="1478"/>
      <c r="G949" s="1478"/>
      <c r="H949" s="1478"/>
      <c r="I949" s="1478"/>
      <c r="J949" s="1478"/>
      <c r="K949" s="1478"/>
      <c r="L949" s="1478"/>
      <c r="M949" s="1478"/>
      <c r="N949" s="1478"/>
      <c r="O949" s="1478"/>
      <c r="P949" s="1478"/>
      <c r="Q949" s="1478"/>
      <c r="R949" s="1478"/>
      <c r="S949" s="1478"/>
    </row>
    <row r="950" spans="1:19" x14ac:dyDescent="0.25">
      <c r="A950" s="1478"/>
      <c r="B950" s="1478"/>
      <c r="C950" s="1478"/>
      <c r="D950" s="1478"/>
      <c r="E950" s="1478"/>
      <c r="F950" s="1478"/>
      <c r="G950" s="1478"/>
      <c r="H950" s="1478"/>
      <c r="I950" s="1478"/>
      <c r="J950" s="1478"/>
      <c r="K950" s="1478"/>
      <c r="L950" s="1478"/>
      <c r="M950" s="1478"/>
      <c r="N950" s="1478"/>
      <c r="O950" s="1478"/>
      <c r="P950" s="1478"/>
      <c r="Q950" s="1478"/>
      <c r="R950" s="1478"/>
      <c r="S950" s="1478"/>
    </row>
    <row r="951" spans="1:19" x14ac:dyDescent="0.25">
      <c r="A951" s="1478"/>
      <c r="B951" s="1478"/>
      <c r="C951" s="1478"/>
      <c r="D951" s="1478"/>
      <c r="E951" s="1478"/>
      <c r="F951" s="1478"/>
      <c r="G951" s="1478"/>
      <c r="H951" s="1478"/>
      <c r="I951" s="1478"/>
      <c r="J951" s="1478"/>
      <c r="K951" s="1478"/>
      <c r="L951" s="1478"/>
      <c r="M951" s="1478"/>
      <c r="N951" s="1478"/>
      <c r="O951" s="1478"/>
      <c r="P951" s="1478"/>
      <c r="Q951" s="1478"/>
      <c r="R951" s="1478"/>
      <c r="S951" s="1478"/>
    </row>
    <row r="952" spans="1:19" x14ac:dyDescent="0.25">
      <c r="A952" s="1478"/>
      <c r="B952" s="1478"/>
      <c r="C952" s="1478"/>
      <c r="D952" s="1478"/>
      <c r="E952" s="1478"/>
      <c r="F952" s="1478"/>
      <c r="G952" s="1478"/>
      <c r="H952" s="1478"/>
      <c r="I952" s="1478"/>
      <c r="J952" s="1478"/>
      <c r="K952" s="1478"/>
      <c r="L952" s="1478"/>
      <c r="M952" s="1478"/>
      <c r="N952" s="1478"/>
      <c r="O952" s="1478"/>
      <c r="P952" s="1478"/>
      <c r="Q952" s="1478"/>
      <c r="R952" s="1478"/>
      <c r="S952" s="1478"/>
    </row>
    <row r="953" spans="1:19" x14ac:dyDescent="0.25">
      <c r="A953" s="1478"/>
      <c r="B953" s="1478"/>
      <c r="C953" s="1478"/>
      <c r="D953" s="1478"/>
      <c r="E953" s="1478"/>
      <c r="F953" s="1478"/>
      <c r="G953" s="1478"/>
      <c r="H953" s="1478"/>
      <c r="I953" s="1478"/>
      <c r="J953" s="1478"/>
      <c r="K953" s="1478"/>
      <c r="L953" s="1478"/>
      <c r="M953" s="1478"/>
      <c r="N953" s="1478"/>
      <c r="O953" s="1478"/>
      <c r="P953" s="1478"/>
      <c r="Q953" s="1478"/>
      <c r="R953" s="1478"/>
      <c r="S953" s="1478"/>
    </row>
    <row r="954" spans="1:19" x14ac:dyDescent="0.25">
      <c r="A954" s="1478"/>
      <c r="B954" s="1478"/>
      <c r="C954" s="1478"/>
      <c r="D954" s="1478"/>
      <c r="E954" s="1478"/>
      <c r="F954" s="1478"/>
      <c r="G954" s="1478"/>
      <c r="H954" s="1478"/>
      <c r="I954" s="1478"/>
      <c r="J954" s="1478"/>
      <c r="K954" s="1478"/>
      <c r="L954" s="1478"/>
      <c r="M954" s="1478"/>
      <c r="N954" s="1478"/>
      <c r="O954" s="1478"/>
      <c r="P954" s="1478"/>
      <c r="Q954" s="1478"/>
      <c r="R954" s="1478"/>
      <c r="S954" s="1478"/>
    </row>
    <row r="955" spans="1:19" x14ac:dyDescent="0.25">
      <c r="A955" s="1478"/>
      <c r="B955" s="1478"/>
      <c r="C955" s="1478"/>
      <c r="D955" s="1478"/>
      <c r="E955" s="1478"/>
      <c r="F955" s="1478"/>
      <c r="G955" s="1478"/>
      <c r="H955" s="1478"/>
      <c r="I955" s="1478"/>
      <c r="J955" s="1478"/>
      <c r="K955" s="1478"/>
      <c r="L955" s="1478"/>
      <c r="M955" s="1478"/>
      <c r="N955" s="1478"/>
      <c r="O955" s="1478"/>
      <c r="P955" s="1478"/>
      <c r="Q955" s="1478"/>
      <c r="R955" s="1478"/>
      <c r="S955" s="1478"/>
    </row>
    <row r="956" spans="1:19" x14ac:dyDescent="0.25">
      <c r="A956" s="1478"/>
      <c r="B956" s="1478"/>
      <c r="C956" s="1478"/>
      <c r="D956" s="1478"/>
      <c r="E956" s="1478"/>
      <c r="F956" s="1478"/>
      <c r="G956" s="1478"/>
      <c r="H956" s="1478"/>
      <c r="I956" s="1478"/>
      <c r="J956" s="1478"/>
      <c r="K956" s="1478"/>
      <c r="L956" s="1478"/>
      <c r="M956" s="1478"/>
      <c r="N956" s="1478"/>
      <c r="O956" s="1478"/>
      <c r="P956" s="1478"/>
      <c r="Q956" s="1478"/>
      <c r="R956" s="1478"/>
      <c r="S956" s="1478"/>
    </row>
    <row r="957" spans="1:19" x14ac:dyDescent="0.25">
      <c r="A957" s="1478"/>
      <c r="B957" s="1478"/>
      <c r="C957" s="1478"/>
      <c r="D957" s="1478"/>
      <c r="E957" s="1478"/>
      <c r="F957" s="1478"/>
      <c r="G957" s="1478"/>
      <c r="H957" s="1478"/>
      <c r="I957" s="1478"/>
      <c r="J957" s="1478"/>
      <c r="K957" s="1478"/>
      <c r="L957" s="1478"/>
      <c r="M957" s="1478"/>
      <c r="N957" s="1478"/>
      <c r="O957" s="1478"/>
      <c r="P957" s="1478"/>
      <c r="Q957" s="1478"/>
      <c r="R957" s="1478"/>
      <c r="S957" s="1478"/>
    </row>
    <row r="958" spans="1:19" x14ac:dyDescent="0.25">
      <c r="A958" s="1478"/>
      <c r="B958" s="1478"/>
      <c r="C958" s="1478"/>
      <c r="D958" s="1478"/>
      <c r="E958" s="1478"/>
      <c r="F958" s="1478"/>
      <c r="G958" s="1478"/>
      <c r="H958" s="1478"/>
      <c r="I958" s="1478"/>
      <c r="J958" s="1478"/>
      <c r="K958" s="1478"/>
      <c r="L958" s="1478"/>
      <c r="M958" s="1478"/>
      <c r="N958" s="1478"/>
      <c r="O958" s="1478"/>
      <c r="P958" s="1478"/>
      <c r="Q958" s="1478"/>
      <c r="R958" s="1478"/>
      <c r="S958" s="1478"/>
    </row>
    <row r="959" spans="1:19" x14ac:dyDescent="0.25">
      <c r="A959" s="1478"/>
      <c r="B959" s="1478"/>
      <c r="C959" s="1478"/>
      <c r="D959" s="1478"/>
      <c r="E959" s="1478"/>
      <c r="F959" s="1478"/>
      <c r="G959" s="1478"/>
      <c r="H959" s="1478"/>
      <c r="I959" s="1478"/>
      <c r="J959" s="1478"/>
      <c r="K959" s="1478"/>
      <c r="L959" s="1478"/>
      <c r="M959" s="1478"/>
      <c r="N959" s="1478"/>
      <c r="O959" s="1478"/>
      <c r="P959" s="1478"/>
      <c r="Q959" s="1478"/>
      <c r="R959" s="1478"/>
      <c r="S959" s="1478"/>
    </row>
    <row r="960" spans="1:19" x14ac:dyDescent="0.25">
      <c r="A960" s="1478"/>
      <c r="B960" s="1478"/>
      <c r="C960" s="1478"/>
      <c r="D960" s="1478"/>
      <c r="E960" s="1478"/>
      <c r="F960" s="1478"/>
      <c r="G960" s="1478"/>
      <c r="H960" s="1478"/>
      <c r="I960" s="1478"/>
      <c r="J960" s="1478"/>
      <c r="K960" s="1478"/>
      <c r="L960" s="1478"/>
      <c r="M960" s="1478"/>
      <c r="N960" s="1478"/>
      <c r="O960" s="1478"/>
      <c r="P960" s="1478"/>
      <c r="Q960" s="1478"/>
      <c r="R960" s="1478"/>
      <c r="S960" s="1478"/>
    </row>
    <row r="961" spans="1:19" x14ac:dyDescent="0.25">
      <c r="A961" s="1478"/>
      <c r="B961" s="1478"/>
      <c r="C961" s="1478"/>
      <c r="D961" s="1478"/>
      <c r="E961" s="1478"/>
      <c r="F961" s="1478"/>
      <c r="G961" s="1478"/>
      <c r="H961" s="1478"/>
      <c r="I961" s="1478"/>
      <c r="J961" s="1478"/>
      <c r="K961" s="1478"/>
      <c r="L961" s="1478"/>
      <c r="M961" s="1478"/>
      <c r="N961" s="1478"/>
      <c r="O961" s="1478"/>
      <c r="P961" s="1478"/>
      <c r="Q961" s="1478"/>
      <c r="R961" s="1478"/>
      <c r="S961" s="1478"/>
    </row>
    <row r="962" spans="1:19" x14ac:dyDescent="0.25">
      <c r="A962" s="1558"/>
      <c r="B962" s="1558"/>
      <c r="C962" s="1558"/>
      <c r="D962" s="1558"/>
      <c r="E962" s="660"/>
      <c r="F962" s="660"/>
      <c r="G962" s="660"/>
      <c r="H962" s="660"/>
      <c r="I962" s="660"/>
      <c r="J962" s="660"/>
      <c r="K962" s="896"/>
      <c r="L962" s="660"/>
      <c r="M962" s="660"/>
      <c r="N962" s="660"/>
      <c r="O962" s="660"/>
      <c r="P962" s="660"/>
      <c r="Q962" s="660"/>
      <c r="R962" s="660"/>
      <c r="S962" s="660"/>
    </row>
    <row r="963" spans="1:19" x14ac:dyDescent="0.25">
      <c r="A963" s="1478"/>
      <c r="B963" s="1478"/>
      <c r="C963" s="1478"/>
      <c r="D963" s="1478"/>
      <c r="E963" s="1478"/>
      <c r="F963" s="1478"/>
      <c r="G963" s="1478"/>
      <c r="H963" s="1478"/>
      <c r="I963" s="1478"/>
      <c r="J963" s="1478"/>
      <c r="K963" s="1478"/>
      <c r="L963" s="1478"/>
      <c r="M963" s="1478"/>
      <c r="N963" s="1478"/>
      <c r="O963" s="1478"/>
      <c r="P963" s="1478"/>
      <c r="Q963" s="1478"/>
      <c r="R963" s="1478"/>
      <c r="S963" s="1478"/>
    </row>
    <row r="964" spans="1:19" x14ac:dyDescent="0.25">
      <c r="A964" s="1478"/>
      <c r="B964" s="1478"/>
      <c r="C964" s="1478"/>
      <c r="D964" s="1478"/>
      <c r="E964" s="1478"/>
      <c r="F964" s="1478"/>
      <c r="G964" s="1478"/>
      <c r="H964" s="1478"/>
      <c r="I964" s="1478"/>
      <c r="J964" s="1478"/>
      <c r="K964" s="1478"/>
      <c r="L964" s="1478"/>
      <c r="M964" s="1478"/>
      <c r="N964" s="1478"/>
      <c r="O964" s="1478"/>
      <c r="P964" s="1478"/>
      <c r="Q964" s="1478"/>
      <c r="R964" s="1478"/>
      <c r="S964" s="1478"/>
    </row>
    <row r="965" spans="1:19" x14ac:dyDescent="0.25">
      <c r="A965" s="1478"/>
      <c r="B965" s="1478"/>
      <c r="C965" s="1478"/>
      <c r="D965" s="1478"/>
      <c r="E965" s="1478"/>
      <c r="F965" s="1478"/>
      <c r="G965" s="1478"/>
      <c r="H965" s="1478"/>
      <c r="I965" s="1478"/>
      <c r="J965" s="1478"/>
      <c r="K965" s="1478"/>
      <c r="L965" s="1478"/>
      <c r="M965" s="1478"/>
      <c r="N965" s="1478"/>
      <c r="O965" s="1478"/>
      <c r="P965" s="1478"/>
      <c r="Q965" s="1478"/>
      <c r="R965" s="1478"/>
      <c r="S965" s="1478"/>
    </row>
    <row r="966" spans="1:19" x14ac:dyDescent="0.25">
      <c r="A966" s="832"/>
      <c r="B966" s="832"/>
      <c r="C966" s="654"/>
      <c r="D966" s="654"/>
      <c r="E966" s="654"/>
      <c r="F966" s="654"/>
      <c r="G966" s="654"/>
      <c r="H966" s="654"/>
      <c r="I966" s="654"/>
      <c r="J966" s="660"/>
      <c r="K966" s="903"/>
      <c r="L966" s="884"/>
      <c r="M966" s="654"/>
      <c r="N966" s="895"/>
      <c r="O966" s="654"/>
      <c r="P966" s="654"/>
      <c r="Q966" s="654"/>
      <c r="R966" s="654"/>
      <c r="S966" s="654"/>
    </row>
    <row r="967" spans="1:19" x14ac:dyDescent="0.25">
      <c r="A967" s="832"/>
      <c r="B967" s="832"/>
      <c r="C967" s="654"/>
      <c r="D967" s="654"/>
      <c r="E967" s="654"/>
      <c r="F967" s="654"/>
      <c r="G967" s="654"/>
      <c r="H967" s="654"/>
      <c r="I967" s="908"/>
      <c r="J967" s="660"/>
      <c r="K967" s="654"/>
      <c r="L967" s="884"/>
      <c r="M967" s="654"/>
      <c r="N967" s="895"/>
      <c r="O967" s="654"/>
      <c r="P967" s="654"/>
      <c r="Q967" s="654"/>
      <c r="R967" s="654"/>
      <c r="S967" s="654"/>
    </row>
    <row r="968" spans="1:19" x14ac:dyDescent="0.25">
      <c r="A968" s="832"/>
      <c r="B968" s="832"/>
      <c r="C968" s="654"/>
      <c r="D968" s="654"/>
      <c r="E968" s="654"/>
      <c r="F968" s="654"/>
      <c r="G968" s="654"/>
      <c r="H968" s="654"/>
      <c r="I968" s="908"/>
      <c r="J968" s="660"/>
      <c r="K968" s="654"/>
      <c r="L968" s="884"/>
      <c r="M968" s="654"/>
      <c r="N968" s="895"/>
      <c r="O968" s="654"/>
      <c r="P968" s="654"/>
      <c r="Q968" s="654"/>
      <c r="R968" s="654"/>
      <c r="S968" s="654"/>
    </row>
    <row r="969" spans="1:19" x14ac:dyDescent="0.25">
      <c r="A969" s="832"/>
      <c r="B969" s="832"/>
      <c r="C969" s="654"/>
      <c r="D969" s="654"/>
      <c r="E969" s="654"/>
      <c r="F969" s="654"/>
      <c r="G969" s="654"/>
      <c r="H969" s="654"/>
      <c r="I969" s="654"/>
      <c r="J969" s="914"/>
      <c r="K969" s="903"/>
      <c r="L969" s="884"/>
      <c r="M969" s="654"/>
      <c r="N969" s="654"/>
      <c r="O969" s="654"/>
      <c r="P969" s="654"/>
      <c r="Q969" s="654"/>
      <c r="R969" s="654"/>
      <c r="S969" s="654"/>
    </row>
    <row r="970" spans="1:19" x14ac:dyDescent="0.25">
      <c r="A970" s="832"/>
      <c r="B970" s="832"/>
      <c r="C970" s="654"/>
      <c r="D970" s="654"/>
      <c r="E970" s="654"/>
      <c r="F970" s="654"/>
      <c r="G970" s="654"/>
      <c r="H970" s="654"/>
      <c r="I970" s="908"/>
      <c r="J970" s="660"/>
      <c r="K970" s="654"/>
      <c r="L970" s="660"/>
      <c r="M970" s="654"/>
      <c r="N970" s="654"/>
      <c r="O970" s="654"/>
      <c r="P970" s="654"/>
      <c r="Q970" s="654"/>
      <c r="R970" s="654"/>
      <c r="S970" s="654"/>
    </row>
    <row r="971" spans="1:19" x14ac:dyDescent="0.25">
      <c r="A971" s="654"/>
      <c r="B971" s="654"/>
      <c r="C971" s="654"/>
      <c r="D971" s="654"/>
      <c r="E971" s="654"/>
      <c r="F971" s="654"/>
      <c r="G971" s="915"/>
      <c r="H971" s="654"/>
      <c r="I971" s="654"/>
      <c r="J971" s="660"/>
      <c r="K971" s="654"/>
      <c r="L971" s="916"/>
      <c r="M971" s="654"/>
      <c r="N971" s="654"/>
      <c r="O971" s="654"/>
      <c r="P971" s="654"/>
      <c r="Q971" s="654"/>
      <c r="R971" s="654"/>
      <c r="S971" s="654"/>
    </row>
    <row r="972" spans="1:19" x14ac:dyDescent="0.25">
      <c r="A972" s="832"/>
      <c r="B972" s="654"/>
      <c r="C972" s="654"/>
      <c r="D972" s="654"/>
      <c r="E972" s="654"/>
      <c r="F972" s="920"/>
      <c r="G972" s="654"/>
      <c r="H972" s="830"/>
      <c r="I972" s="830"/>
      <c r="J972" s="832"/>
      <c r="K972" s="832"/>
      <c r="L972" s="832"/>
      <c r="M972" s="654"/>
      <c r="N972" s="884"/>
      <c r="O972" s="654"/>
      <c r="P972" s="654"/>
      <c r="Q972" s="654"/>
      <c r="R972" s="654"/>
      <c r="S972" s="654"/>
    </row>
    <row r="973" spans="1:19" x14ac:dyDescent="0.25">
      <c r="A973" s="654"/>
      <c r="B973" s="654"/>
      <c r="C973" s="654"/>
      <c r="D973" s="654"/>
      <c r="E973" s="654"/>
      <c r="F973" s="654"/>
      <c r="G973" s="915"/>
      <c r="H973" s="654"/>
      <c r="I973" s="654"/>
      <c r="J973" s="660"/>
      <c r="K973" s="654"/>
      <c r="L973" s="916"/>
      <c r="M973" s="654"/>
      <c r="N973" s="654"/>
      <c r="O973" s="654"/>
      <c r="P973" s="654"/>
      <c r="Q973" s="654"/>
      <c r="R973" s="654"/>
      <c r="S973" s="654"/>
    </row>
    <row r="974" spans="1:19" x14ac:dyDescent="0.25">
      <c r="A974" s="832"/>
      <c r="B974" s="654"/>
      <c r="C974" s="654"/>
      <c r="D974" s="654"/>
      <c r="E974" s="654"/>
      <c r="F974" s="920"/>
      <c r="G974" s="654"/>
      <c r="H974" s="830"/>
      <c r="I974" s="830"/>
      <c r="J974" s="832"/>
      <c r="K974" s="832"/>
      <c r="L974" s="832"/>
      <c r="M974" s="654"/>
      <c r="N974" s="884"/>
      <c r="O974" s="660"/>
      <c r="P974" s="660"/>
      <c r="Q974" s="660"/>
      <c r="R974" s="660"/>
      <c r="S974" s="660"/>
    </row>
    <row r="975" spans="1:19" x14ac:dyDescent="0.25">
      <c r="A975" s="1558"/>
      <c r="B975" s="1558"/>
      <c r="C975" s="1558"/>
      <c r="D975" s="1558"/>
      <c r="E975" s="660"/>
      <c r="F975" s="660"/>
      <c r="G975" s="660"/>
      <c r="H975" s="660"/>
      <c r="I975" s="660"/>
      <c r="J975" s="660"/>
      <c r="K975" s="896"/>
      <c r="L975" s="660"/>
      <c r="M975" s="660"/>
      <c r="N975" s="660"/>
      <c r="O975" s="660"/>
      <c r="P975" s="660"/>
      <c r="Q975" s="660"/>
      <c r="R975" s="660"/>
      <c r="S975" s="660"/>
    </row>
    <row r="976" spans="1:19" x14ac:dyDescent="0.25">
      <c r="A976" s="1447"/>
      <c r="B976" s="1447"/>
      <c r="C976" s="1447"/>
      <c r="D976" s="1447"/>
      <c r="E976" s="1447"/>
      <c r="F976" s="1447"/>
      <c r="G976" s="1447"/>
      <c r="H976" s="1447"/>
      <c r="I976" s="1447"/>
      <c r="J976" s="1447"/>
      <c r="K976" s="1447"/>
      <c r="L976" s="1447"/>
      <c r="M976" s="1447"/>
      <c r="N976" s="1447"/>
      <c r="O976" s="1447"/>
      <c r="P976" s="1447"/>
      <c r="Q976" s="1447"/>
      <c r="R976" s="1447"/>
      <c r="S976" s="1447"/>
    </row>
    <row r="977" spans="1:19" x14ac:dyDescent="0.25">
      <c r="A977" s="1447"/>
      <c r="B977" s="1447"/>
      <c r="C977" s="1447"/>
      <c r="D977" s="1447"/>
      <c r="E977" s="1447"/>
      <c r="F977" s="1447"/>
      <c r="G977" s="1447"/>
      <c r="H977" s="1447"/>
      <c r="I977" s="1447"/>
      <c r="J977" s="1447"/>
      <c r="K977" s="1447"/>
      <c r="L977" s="1447"/>
      <c r="M977" s="1447"/>
      <c r="N977" s="1447"/>
      <c r="O977" s="1447"/>
      <c r="P977" s="1447"/>
      <c r="Q977" s="1447"/>
      <c r="R977" s="1447"/>
      <c r="S977" s="1447"/>
    </row>
    <row r="978" spans="1:19" x14ac:dyDescent="0.25">
      <c r="A978" s="1447"/>
      <c r="B978" s="1447"/>
      <c r="C978" s="1447"/>
      <c r="D978" s="1447"/>
      <c r="E978" s="1447"/>
      <c r="F978" s="1447"/>
      <c r="G978" s="1447"/>
      <c r="H978" s="1447"/>
      <c r="I978" s="1447"/>
      <c r="J978" s="1447"/>
      <c r="K978" s="1447"/>
      <c r="L978" s="1447"/>
      <c r="M978" s="1447"/>
      <c r="N978" s="1447"/>
      <c r="O978" s="1447"/>
      <c r="P978" s="1447"/>
      <c r="Q978" s="1447"/>
      <c r="R978" s="1447"/>
      <c r="S978" s="1447"/>
    </row>
    <row r="979" spans="1:19" x14ac:dyDescent="0.25">
      <c r="A979" s="832"/>
      <c r="B979" s="832"/>
      <c r="C979" s="832"/>
      <c r="D979" s="832"/>
      <c r="E979" s="832"/>
      <c r="F979" s="832"/>
      <c r="G979" s="832"/>
      <c r="H979" s="832"/>
      <c r="I979" s="832"/>
      <c r="J979" s="832"/>
      <c r="K979" s="917"/>
      <c r="L979" s="918"/>
      <c r="M979" s="917"/>
      <c r="N979" s="832"/>
      <c r="O979" s="832"/>
      <c r="P979" s="918"/>
      <c r="Q979" s="832"/>
      <c r="R979" s="654"/>
      <c r="S979" s="654"/>
    </row>
    <row r="980" spans="1:19" x14ac:dyDescent="0.25">
      <c r="A980" s="832"/>
      <c r="B980" s="832"/>
      <c r="C980" s="832"/>
      <c r="D980" s="832"/>
      <c r="E980" s="832"/>
      <c r="F980" s="832"/>
      <c r="G980" s="832"/>
      <c r="H980" s="832"/>
      <c r="I980" s="832"/>
      <c r="J980" s="832"/>
      <c r="K980" s="917"/>
      <c r="L980" s="918"/>
      <c r="M980" s="917"/>
      <c r="N980" s="832"/>
      <c r="O980" s="832"/>
      <c r="P980" s="918"/>
      <c r="Q980" s="832"/>
      <c r="R980" s="654"/>
      <c r="S980" s="654"/>
    </row>
    <row r="981" spans="1:19" x14ac:dyDescent="0.25">
      <c r="A981" s="1447"/>
      <c r="B981" s="1447"/>
      <c r="C981" s="1447"/>
      <c r="D981" s="1447"/>
      <c r="E981" s="1447"/>
      <c r="F981" s="1447"/>
      <c r="G981" s="1447"/>
      <c r="H981" s="1447"/>
      <c r="I981" s="1447"/>
      <c r="J981" s="832"/>
      <c r="K981" s="903"/>
      <c r="L981" s="892"/>
      <c r="M981" s="892"/>
      <c r="N981" s="895"/>
      <c r="O981" s="892"/>
      <c r="P981" s="892"/>
      <c r="Q981" s="895"/>
      <c r="R981" s="654"/>
      <c r="S981" s="654"/>
    </row>
    <row r="982" spans="1:19" x14ac:dyDescent="0.25">
      <c r="A982" s="1447"/>
      <c r="B982" s="1447"/>
      <c r="C982" s="1447"/>
      <c r="D982" s="1447"/>
      <c r="E982" s="1447"/>
      <c r="F982" s="1447"/>
      <c r="G982" s="1447"/>
      <c r="H982" s="1447"/>
      <c r="I982" s="832"/>
      <c r="J982" s="832"/>
      <c r="K982" s="903"/>
      <c r="L982" s="892"/>
      <c r="M982" s="892"/>
      <c r="N982" s="895"/>
      <c r="O982" s="892"/>
      <c r="P982" s="892"/>
      <c r="Q982" s="895"/>
      <c r="R982" s="654"/>
      <c r="S982" s="654"/>
    </row>
    <row r="983" spans="1:19" x14ac:dyDescent="0.25">
      <c r="A983" s="1447"/>
      <c r="B983" s="1447"/>
      <c r="C983" s="1447"/>
      <c r="D983" s="1447"/>
      <c r="E983" s="1447"/>
      <c r="F983" s="1447"/>
      <c r="G983" s="1447"/>
      <c r="H983" s="1447"/>
      <c r="I983" s="832"/>
      <c r="J983" s="832"/>
      <c r="K983" s="903"/>
      <c r="L983" s="892"/>
      <c r="M983" s="892"/>
      <c r="N983" s="895"/>
      <c r="O983" s="892"/>
      <c r="P983" s="892"/>
      <c r="Q983" s="895"/>
      <c r="R983" s="654"/>
      <c r="S983" s="654"/>
    </row>
    <row r="984" spans="1:19" x14ac:dyDescent="0.25">
      <c r="A984" s="1447"/>
      <c r="B984" s="1447"/>
      <c r="C984" s="1447"/>
      <c r="D984" s="1447"/>
      <c r="E984" s="1447"/>
      <c r="F984" s="1447"/>
      <c r="G984" s="1447"/>
      <c r="H984" s="1447"/>
      <c r="I984" s="1447"/>
      <c r="J984" s="832"/>
      <c r="K984" s="903"/>
      <c r="L984" s="892"/>
      <c r="M984" s="892"/>
      <c r="N984" s="895"/>
      <c r="O984" s="892"/>
      <c r="P984" s="892"/>
      <c r="Q984" s="895"/>
      <c r="R984" s="654"/>
      <c r="S984" s="654"/>
    </row>
    <row r="985" spans="1:19" x14ac:dyDescent="0.25">
      <c r="A985" s="1447"/>
      <c r="B985" s="1447"/>
      <c r="C985" s="1447"/>
      <c r="D985" s="1447"/>
      <c r="E985" s="1447"/>
      <c r="F985" s="1447"/>
      <c r="G985" s="1447"/>
      <c r="H985" s="1447"/>
      <c r="I985" s="1447"/>
      <c r="J985" s="832"/>
      <c r="K985" s="903"/>
      <c r="L985" s="892"/>
      <c r="M985" s="892"/>
      <c r="N985" s="895"/>
      <c r="O985" s="892"/>
      <c r="P985" s="892"/>
      <c r="Q985" s="895"/>
      <c r="R985" s="654"/>
      <c r="S985" s="654"/>
    </row>
    <row r="986" spans="1:19" x14ac:dyDescent="0.25">
      <c r="A986" s="832"/>
      <c r="B986" s="832"/>
      <c r="C986" s="832"/>
      <c r="D986" s="832"/>
      <c r="E986" s="832"/>
      <c r="F986" s="832"/>
      <c r="G986" s="832"/>
      <c r="H986" s="832"/>
      <c r="I986" s="832"/>
      <c r="J986" s="832"/>
      <c r="K986" s="917"/>
      <c r="L986" s="918"/>
      <c r="M986" s="917"/>
      <c r="N986" s="832"/>
      <c r="O986" s="832"/>
      <c r="P986" s="918"/>
      <c r="Q986" s="832"/>
      <c r="R986" s="654"/>
      <c r="S986" s="654"/>
    </row>
    <row r="987" spans="1:19" x14ac:dyDescent="0.25">
      <c r="A987" s="660"/>
      <c r="B987" s="660"/>
      <c r="C987" s="660"/>
      <c r="D987" s="660"/>
      <c r="E987" s="660"/>
      <c r="F987" s="660"/>
      <c r="G987" s="660"/>
      <c r="H987" s="660"/>
      <c r="I987" s="660"/>
      <c r="J987" s="660"/>
      <c r="K987" s="660"/>
      <c r="L987" s="660"/>
      <c r="M987" s="660"/>
      <c r="N987" s="660"/>
      <c r="O987" s="660"/>
      <c r="P987" s="660"/>
      <c r="Q987" s="660"/>
      <c r="R987" s="660"/>
      <c r="S987" s="660"/>
    </row>
    <row r="988" spans="1:19" x14ac:dyDescent="0.25">
      <c r="A988" s="660"/>
      <c r="B988" s="660"/>
      <c r="C988" s="660"/>
      <c r="D988" s="660"/>
      <c r="E988" s="660"/>
      <c r="F988" s="660"/>
      <c r="G988" s="660"/>
      <c r="H988" s="660"/>
      <c r="I988" s="660"/>
      <c r="J988" s="660"/>
      <c r="K988" s="660"/>
      <c r="L988" s="660"/>
      <c r="M988" s="660"/>
      <c r="N988" s="660"/>
      <c r="O988" s="660"/>
      <c r="P988" s="660"/>
      <c r="Q988" s="660"/>
      <c r="R988" s="660"/>
      <c r="S988" s="660"/>
    </row>
  </sheetData>
  <sheetProtection formatCells="0" formatRows="0" insertRows="0" deleteRows="0" selectLockedCells="1"/>
  <mergeCells count="327">
    <mergeCell ref="A981:I981"/>
    <mergeCell ref="A982:H982"/>
    <mergeCell ref="A983:H983"/>
    <mergeCell ref="A984:I984"/>
    <mergeCell ref="A985:I985"/>
    <mergeCell ref="I47:J47"/>
    <mergeCell ref="I48:J48"/>
    <mergeCell ref="I49:J49"/>
    <mergeCell ref="I50:J50"/>
    <mergeCell ref="I51:J51"/>
    <mergeCell ref="A946:D946"/>
    <mergeCell ref="A947:S961"/>
    <mergeCell ref="A962:D962"/>
    <mergeCell ref="A963:S965"/>
    <mergeCell ref="A975:D975"/>
    <mergeCell ref="A976:S978"/>
    <mergeCell ref="A932:D932"/>
    <mergeCell ref="E932:S932"/>
    <mergeCell ref="A933:D933"/>
    <mergeCell ref="A934:S941"/>
    <mergeCell ref="A942:D942"/>
    <mergeCell ref="A943:S945"/>
    <mergeCell ref="A923:I923"/>
    <mergeCell ref="A924:H924"/>
    <mergeCell ref="A925:H925"/>
    <mergeCell ref="A926:I926"/>
    <mergeCell ref="A927:I927"/>
    <mergeCell ref="A930:D930"/>
    <mergeCell ref="E930:S931"/>
    <mergeCell ref="A931:D931"/>
    <mergeCell ref="A888:D888"/>
    <mergeCell ref="A889:S903"/>
    <mergeCell ref="A904:D904"/>
    <mergeCell ref="A905:S907"/>
    <mergeCell ref="A917:D917"/>
    <mergeCell ref="A918:S920"/>
    <mergeCell ref="A874:D874"/>
    <mergeCell ref="E874:S874"/>
    <mergeCell ref="A875:D875"/>
    <mergeCell ref="A876:S883"/>
    <mergeCell ref="A884:D884"/>
    <mergeCell ref="A885:S887"/>
    <mergeCell ref="A865:I865"/>
    <mergeCell ref="A866:I866"/>
    <mergeCell ref="A867:I867"/>
    <mergeCell ref="A868:I868"/>
    <mergeCell ref="A869:I869"/>
    <mergeCell ref="A872:D872"/>
    <mergeCell ref="E872:S873"/>
    <mergeCell ref="A873:D873"/>
    <mergeCell ref="A830:D830"/>
    <mergeCell ref="A831:S845"/>
    <mergeCell ref="A846:D846"/>
    <mergeCell ref="A847:S849"/>
    <mergeCell ref="A859:D859"/>
    <mergeCell ref="A860:S862"/>
    <mergeCell ref="A816:D816"/>
    <mergeCell ref="E816:S816"/>
    <mergeCell ref="A817:D817"/>
    <mergeCell ref="A818:S825"/>
    <mergeCell ref="A826:D826"/>
    <mergeCell ref="A827:S829"/>
    <mergeCell ref="A807:I807"/>
    <mergeCell ref="A809:H809"/>
    <mergeCell ref="A810:I810"/>
    <mergeCell ref="A811:I811"/>
    <mergeCell ref="A814:D814"/>
    <mergeCell ref="E814:S815"/>
    <mergeCell ref="A815:D815"/>
    <mergeCell ref="A772:D772"/>
    <mergeCell ref="A773:S787"/>
    <mergeCell ref="A788:D788"/>
    <mergeCell ref="A789:S791"/>
    <mergeCell ref="A801:D801"/>
    <mergeCell ref="A802:S804"/>
    <mergeCell ref="A758:D758"/>
    <mergeCell ref="E758:S758"/>
    <mergeCell ref="A759:D759"/>
    <mergeCell ref="A760:S767"/>
    <mergeCell ref="A768:D768"/>
    <mergeCell ref="A769:S771"/>
    <mergeCell ref="A281:I281"/>
    <mergeCell ref="A282:H282"/>
    <mergeCell ref="A283:H283"/>
    <mergeCell ref="A284:I284"/>
    <mergeCell ref="A285:I285"/>
    <mergeCell ref="A756:D756"/>
    <mergeCell ref="E756:S757"/>
    <mergeCell ref="A757:D757"/>
    <mergeCell ref="A288:D288"/>
    <mergeCell ref="E288:S289"/>
    <mergeCell ref="A289:D289"/>
    <mergeCell ref="A290:D290"/>
    <mergeCell ref="E290:S290"/>
    <mergeCell ref="A291:D291"/>
    <mergeCell ref="A292:S299"/>
    <mergeCell ref="A304:D304"/>
    <mergeCell ref="A305:S307"/>
    <mergeCell ref="A308:D308"/>
    <mergeCell ref="A248:D248"/>
    <mergeCell ref="A249:S261"/>
    <mergeCell ref="A262:D262"/>
    <mergeCell ref="A263:S265"/>
    <mergeCell ref="A275:D275"/>
    <mergeCell ref="A234:D234"/>
    <mergeCell ref="E234:S234"/>
    <mergeCell ref="A235:D235"/>
    <mergeCell ref="A236:S243"/>
    <mergeCell ref="A244:D244"/>
    <mergeCell ref="A245:S247"/>
    <mergeCell ref="A232:D232"/>
    <mergeCell ref="E232:S233"/>
    <mergeCell ref="A233:D233"/>
    <mergeCell ref="A206:D206"/>
    <mergeCell ref="A207:S209"/>
    <mergeCell ref="A219:D219"/>
    <mergeCell ref="A220:S220"/>
    <mergeCell ref="A222:I222"/>
    <mergeCell ref="A177:D177"/>
    <mergeCell ref="A178:S185"/>
    <mergeCell ref="A186:D186"/>
    <mergeCell ref="A187:S189"/>
    <mergeCell ref="A190:D190"/>
    <mergeCell ref="A191:S205"/>
    <mergeCell ref="O230:P230"/>
    <mergeCell ref="O229:P229"/>
    <mergeCell ref="O228:P228"/>
    <mergeCell ref="O227:P227"/>
    <mergeCell ref="O226:P226"/>
    <mergeCell ref="A174:D174"/>
    <mergeCell ref="E174:S175"/>
    <mergeCell ref="A175:D175"/>
    <mergeCell ref="A176:D176"/>
    <mergeCell ref="E176:S176"/>
    <mergeCell ref="A150:S152"/>
    <mergeCell ref="A162:D162"/>
    <mergeCell ref="A167:H167"/>
    <mergeCell ref="A168:H168"/>
    <mergeCell ref="G154:H154"/>
    <mergeCell ref="M154:N154"/>
    <mergeCell ref="M156:N156"/>
    <mergeCell ref="G156:H156"/>
    <mergeCell ref="M159:N159"/>
    <mergeCell ref="F166:G166"/>
    <mergeCell ref="N166:O166"/>
    <mergeCell ref="A120:S127"/>
    <mergeCell ref="A128:D128"/>
    <mergeCell ref="A129:S131"/>
    <mergeCell ref="A132:D132"/>
    <mergeCell ref="A133:S148"/>
    <mergeCell ref="A149:D149"/>
    <mergeCell ref="A116:D116"/>
    <mergeCell ref="E116:S117"/>
    <mergeCell ref="A117:D117"/>
    <mergeCell ref="A118:D118"/>
    <mergeCell ref="E118:S118"/>
    <mergeCell ref="A119:D119"/>
    <mergeCell ref="A74:D74"/>
    <mergeCell ref="A75:S93"/>
    <mergeCell ref="A94:D94"/>
    <mergeCell ref="A95:S97"/>
    <mergeCell ref="A105:D105"/>
    <mergeCell ref="A60:D60"/>
    <mergeCell ref="E60:S60"/>
    <mergeCell ref="A61:D61"/>
    <mergeCell ref="A62:S69"/>
    <mergeCell ref="A70:D70"/>
    <mergeCell ref="A71:S73"/>
    <mergeCell ref="A1:D1"/>
    <mergeCell ref="E1:S2"/>
    <mergeCell ref="A2:D2"/>
    <mergeCell ref="A3:D3"/>
    <mergeCell ref="E3:S3"/>
    <mergeCell ref="A4:D4"/>
    <mergeCell ref="A35:S37"/>
    <mergeCell ref="A44:D44"/>
    <mergeCell ref="A45:S45"/>
    <mergeCell ref="A58:D58"/>
    <mergeCell ref="E58:S59"/>
    <mergeCell ref="A59:D59"/>
    <mergeCell ref="C51:E51"/>
    <mergeCell ref="A5:S12"/>
    <mergeCell ref="A13:D13"/>
    <mergeCell ref="A14:S16"/>
    <mergeCell ref="A17:D17"/>
    <mergeCell ref="A18:S33"/>
    <mergeCell ref="A34:D34"/>
    <mergeCell ref="A300:S303"/>
    <mergeCell ref="A346:D346"/>
    <mergeCell ref="E346:S347"/>
    <mergeCell ref="A347:D347"/>
    <mergeCell ref="A348:D348"/>
    <mergeCell ref="E348:S348"/>
    <mergeCell ref="A349:D349"/>
    <mergeCell ref="A350:S357"/>
    <mergeCell ref="A358:S361"/>
    <mergeCell ref="A309:S321"/>
    <mergeCell ref="A322:D322"/>
    <mergeCell ref="A323:S325"/>
    <mergeCell ref="A335:D335"/>
    <mergeCell ref="A339:I339"/>
    <mergeCell ref="A340:H340"/>
    <mergeCell ref="A341:H341"/>
    <mergeCell ref="A342:I342"/>
    <mergeCell ref="A362:D362"/>
    <mergeCell ref="A363:S365"/>
    <mergeCell ref="A366:D366"/>
    <mergeCell ref="A367:S379"/>
    <mergeCell ref="A380:D380"/>
    <mergeCell ref="A381:S383"/>
    <mergeCell ref="A393:D393"/>
    <mergeCell ref="A397:I397"/>
    <mergeCell ref="A398:H398"/>
    <mergeCell ref="A399:H399"/>
    <mergeCell ref="A400:I400"/>
    <mergeCell ref="A404:D404"/>
    <mergeCell ref="E404:S405"/>
    <mergeCell ref="A405:D405"/>
    <mergeCell ref="A406:D406"/>
    <mergeCell ref="E406:S406"/>
    <mergeCell ref="A407:D407"/>
    <mergeCell ref="A408:S415"/>
    <mergeCell ref="A416:S419"/>
    <mergeCell ref="A420:D420"/>
    <mergeCell ref="A421:S423"/>
    <mergeCell ref="A424:D424"/>
    <mergeCell ref="A425:S437"/>
    <mergeCell ref="A438:D438"/>
    <mergeCell ref="A439:S441"/>
    <mergeCell ref="A451:D451"/>
    <mergeCell ref="A455:I455"/>
    <mergeCell ref="A456:H456"/>
    <mergeCell ref="A457:H457"/>
    <mergeCell ref="A458:I458"/>
    <mergeCell ref="A462:D462"/>
    <mergeCell ref="E462:S463"/>
    <mergeCell ref="A463:D463"/>
    <mergeCell ref="A464:D464"/>
    <mergeCell ref="E464:S464"/>
    <mergeCell ref="A465:D465"/>
    <mergeCell ref="A466:S473"/>
    <mergeCell ref="A474:S477"/>
    <mergeCell ref="A478:D478"/>
    <mergeCell ref="A479:S481"/>
    <mergeCell ref="A482:D482"/>
    <mergeCell ref="A483:S495"/>
    <mergeCell ref="A496:D496"/>
    <mergeCell ref="A497:S499"/>
    <mergeCell ref="A509:D509"/>
    <mergeCell ref="A513:I513"/>
    <mergeCell ref="A514:H514"/>
    <mergeCell ref="A515:H515"/>
    <mergeCell ref="A516:I516"/>
    <mergeCell ref="A520:D520"/>
    <mergeCell ref="E520:S521"/>
    <mergeCell ref="A521:D521"/>
    <mergeCell ref="A522:D522"/>
    <mergeCell ref="E522:S522"/>
    <mergeCell ref="A523:D523"/>
    <mergeCell ref="A524:S531"/>
    <mergeCell ref="A532:S535"/>
    <mergeCell ref="A536:D536"/>
    <mergeCell ref="A537:S539"/>
    <mergeCell ref="A540:D540"/>
    <mergeCell ref="A541:S553"/>
    <mergeCell ref="A554:D554"/>
    <mergeCell ref="A555:S557"/>
    <mergeCell ref="A567:D567"/>
    <mergeCell ref="A571:I571"/>
    <mergeCell ref="A572:H572"/>
    <mergeCell ref="A573:H573"/>
    <mergeCell ref="A574:I574"/>
    <mergeCell ref="A639:D639"/>
    <mergeCell ref="E639:S640"/>
    <mergeCell ref="A640:D640"/>
    <mergeCell ref="A641:D641"/>
    <mergeCell ref="E641:S641"/>
    <mergeCell ref="A635:I635"/>
    <mergeCell ref="N627:O627"/>
    <mergeCell ref="A578:D578"/>
    <mergeCell ref="E578:S579"/>
    <mergeCell ref="A579:D579"/>
    <mergeCell ref="A580:D580"/>
    <mergeCell ref="E580:S580"/>
    <mergeCell ref="A581:D581"/>
    <mergeCell ref="A582:S589"/>
    <mergeCell ref="A590:S593"/>
    <mergeCell ref="A594:D594"/>
    <mergeCell ref="A595:S597"/>
    <mergeCell ref="A598:D598"/>
    <mergeCell ref="A599:S611"/>
    <mergeCell ref="N747:O747"/>
    <mergeCell ref="J745:K745"/>
    <mergeCell ref="N749:O749"/>
    <mergeCell ref="N750:O750"/>
    <mergeCell ref="A642:D642"/>
    <mergeCell ref="A643:S650"/>
    <mergeCell ref="A651:S652"/>
    <mergeCell ref="A653:D653"/>
    <mergeCell ref="A654:S656"/>
    <mergeCell ref="A657:D657"/>
    <mergeCell ref="A658:S669"/>
    <mergeCell ref="A670:D670"/>
    <mergeCell ref="A671:S673"/>
    <mergeCell ref="A733:S735"/>
    <mergeCell ref="A683:D683"/>
    <mergeCell ref="A698:D698"/>
    <mergeCell ref="E698:S699"/>
    <mergeCell ref="A699:D699"/>
    <mergeCell ref="A700:D700"/>
    <mergeCell ref="E700:S700"/>
    <mergeCell ref="B697:J697"/>
    <mergeCell ref="N746:O746"/>
    <mergeCell ref="A743:D743"/>
    <mergeCell ref="A719:S731"/>
    <mergeCell ref="G739:I739"/>
    <mergeCell ref="M739:N739"/>
    <mergeCell ref="A732:D732"/>
    <mergeCell ref="A612:D612"/>
    <mergeCell ref="A613:S615"/>
    <mergeCell ref="A625:D625"/>
    <mergeCell ref="A701:D701"/>
    <mergeCell ref="A702:S709"/>
    <mergeCell ref="A710:S713"/>
    <mergeCell ref="A714:D714"/>
    <mergeCell ref="A715:S717"/>
    <mergeCell ref="A718:D718"/>
  </mergeCells>
  <pageMargins left="0.7" right="0.7" top="0.75" bottom="0.75" header="0.3" footer="0.3"/>
  <pageSetup paperSize="9" orientation="portrait" r:id="rId1"/>
  <rowBreaks count="1" manualBreakCount="1">
    <brk id="28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U692"/>
  <sheetViews>
    <sheetView topLeftCell="A448" zoomScaleNormal="100" zoomScalePageLayoutView="80" workbookViewId="0">
      <selection activeCell="Z41" sqref="Z41"/>
    </sheetView>
  </sheetViews>
  <sheetFormatPr baseColWidth="10" defaultColWidth="11.44140625" defaultRowHeight="13.2" x14ac:dyDescent="0.25"/>
  <cols>
    <col min="1" max="2" width="3.77734375" style="567" customWidth="1"/>
    <col min="3" max="10" width="4.77734375" style="567" customWidth="1"/>
    <col min="11" max="11" width="5" style="567" customWidth="1"/>
    <col min="12" max="19" width="4.77734375" style="567" customWidth="1"/>
    <col min="20" max="16384" width="11.44140625" style="656"/>
  </cols>
  <sheetData>
    <row r="1" spans="1:21" ht="14.25" customHeight="1" x14ac:dyDescent="0.25">
      <c r="A1" s="1452" t="s">
        <v>51</v>
      </c>
      <c r="B1" s="1453"/>
      <c r="C1" s="1453"/>
      <c r="D1" s="1454"/>
      <c r="E1" s="1455" t="s">
        <v>942</v>
      </c>
      <c r="F1" s="1456"/>
      <c r="G1" s="1456"/>
      <c r="H1" s="1456"/>
      <c r="I1" s="1456"/>
      <c r="J1" s="1456"/>
      <c r="K1" s="1456"/>
      <c r="L1" s="1456"/>
      <c r="M1" s="1456"/>
      <c r="N1" s="1456"/>
      <c r="O1" s="1456"/>
      <c r="P1" s="1456"/>
      <c r="Q1" s="1456"/>
      <c r="R1" s="1456"/>
      <c r="S1" s="1457"/>
    </row>
    <row r="2" spans="1:21" ht="14.25" customHeight="1" x14ac:dyDescent="0.25">
      <c r="A2" s="1461" t="s">
        <v>1159</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t="s">
        <v>362</v>
      </c>
      <c r="F3" s="1468"/>
      <c r="G3" s="1468"/>
      <c r="H3" s="1468"/>
      <c r="I3" s="1468"/>
      <c r="J3" s="1468"/>
      <c r="K3" s="1468"/>
      <c r="L3" s="1468"/>
      <c r="M3" s="1468"/>
      <c r="N3" s="1468"/>
      <c r="O3" s="1468"/>
      <c r="P3" s="1468"/>
      <c r="Q3" s="1468"/>
      <c r="R3" s="1468"/>
      <c r="S3" s="1469"/>
    </row>
    <row r="4" spans="1:21" x14ac:dyDescent="0.25">
      <c r="A4" s="1437" t="s">
        <v>53</v>
      </c>
      <c r="B4" s="1438"/>
      <c r="C4" s="1438"/>
      <c r="D4" s="1438"/>
      <c r="E4" s="1017"/>
      <c r="F4" s="660"/>
      <c r="G4" s="660"/>
      <c r="H4" s="660"/>
      <c r="I4" s="660"/>
      <c r="J4" s="660"/>
      <c r="K4" s="660"/>
      <c r="L4" s="660"/>
      <c r="M4" s="660"/>
      <c r="N4" s="660"/>
      <c r="O4" s="660"/>
      <c r="P4" s="660"/>
      <c r="Q4" s="660"/>
      <c r="R4" s="660"/>
      <c r="S4" s="661"/>
    </row>
    <row r="5" spans="1:21" x14ac:dyDescent="0.25">
      <c r="A5" s="1470" t="s">
        <v>1160</v>
      </c>
      <c r="B5" s="1471"/>
      <c r="C5" s="1471"/>
      <c r="D5" s="1471"/>
      <c r="E5" s="1471"/>
      <c r="F5" s="1471"/>
      <c r="G5" s="1471"/>
      <c r="H5" s="1471"/>
      <c r="I5" s="1471"/>
      <c r="J5" s="1471"/>
      <c r="K5" s="1471"/>
      <c r="L5" s="1471"/>
      <c r="M5" s="1471"/>
      <c r="N5" s="1471"/>
      <c r="O5" s="1471"/>
      <c r="P5" s="1471"/>
      <c r="Q5" s="1471"/>
      <c r="R5" s="1471"/>
      <c r="S5" s="1472"/>
    </row>
    <row r="6" spans="1:21" x14ac:dyDescent="0.25">
      <c r="A6" s="1473"/>
      <c r="B6" s="1471"/>
      <c r="C6" s="1471"/>
      <c r="D6" s="1471"/>
      <c r="E6" s="1471"/>
      <c r="F6" s="1471"/>
      <c r="G6" s="1471"/>
      <c r="H6" s="1471"/>
      <c r="I6" s="1471"/>
      <c r="J6" s="1471"/>
      <c r="K6" s="1471"/>
      <c r="L6" s="1471"/>
      <c r="M6" s="1471"/>
      <c r="N6" s="1471"/>
      <c r="O6" s="1471"/>
      <c r="P6" s="1471"/>
      <c r="Q6" s="1471"/>
      <c r="R6" s="1471"/>
      <c r="S6" s="1472"/>
    </row>
    <row r="7" spans="1:21" x14ac:dyDescent="0.25">
      <c r="A7" s="1473"/>
      <c r="B7" s="1471"/>
      <c r="C7" s="1471"/>
      <c r="D7" s="1471"/>
      <c r="E7" s="1471"/>
      <c r="F7" s="1471"/>
      <c r="G7" s="1471"/>
      <c r="H7" s="1471"/>
      <c r="I7" s="1471"/>
      <c r="J7" s="1471"/>
      <c r="K7" s="1471"/>
      <c r="L7" s="1471"/>
      <c r="M7" s="1471"/>
      <c r="N7" s="1471"/>
      <c r="O7" s="1471"/>
      <c r="P7" s="1471"/>
      <c r="Q7" s="1471"/>
      <c r="R7" s="1471"/>
      <c r="S7" s="1472"/>
      <c r="U7" s="671"/>
    </row>
    <row r="8" spans="1:21" x14ac:dyDescent="0.25">
      <c r="A8" s="1473"/>
      <c r="B8" s="1471"/>
      <c r="C8" s="1471"/>
      <c r="D8" s="1471"/>
      <c r="E8" s="1471"/>
      <c r="F8" s="1471"/>
      <c r="G8" s="1471"/>
      <c r="H8" s="1471"/>
      <c r="I8" s="1471"/>
      <c r="J8" s="1471"/>
      <c r="K8" s="1471"/>
      <c r="L8" s="1471"/>
      <c r="M8" s="1471"/>
      <c r="N8" s="1471"/>
      <c r="O8" s="1471"/>
      <c r="P8" s="1471"/>
      <c r="Q8" s="1471"/>
      <c r="R8" s="1471"/>
      <c r="S8" s="1472"/>
      <c r="U8" s="671"/>
    </row>
    <row r="9" spans="1:21" x14ac:dyDescent="0.25">
      <c r="A9" s="1473"/>
      <c r="B9" s="1471"/>
      <c r="C9" s="1471"/>
      <c r="D9" s="1471"/>
      <c r="E9" s="1471"/>
      <c r="F9" s="1471"/>
      <c r="G9" s="1471"/>
      <c r="H9" s="1471"/>
      <c r="I9" s="1471"/>
      <c r="J9" s="1471"/>
      <c r="K9" s="1471"/>
      <c r="L9" s="1471"/>
      <c r="M9" s="1471"/>
      <c r="N9" s="1471"/>
      <c r="O9" s="1471"/>
      <c r="P9" s="1471"/>
      <c r="Q9" s="1471"/>
      <c r="R9" s="1471"/>
      <c r="S9" s="1472"/>
    </row>
    <row r="10" spans="1:21" x14ac:dyDescent="0.25">
      <c r="A10" s="1473"/>
      <c r="B10" s="1471"/>
      <c r="C10" s="1471"/>
      <c r="D10" s="1471"/>
      <c r="E10" s="1471"/>
      <c r="F10" s="1471"/>
      <c r="G10" s="1471"/>
      <c r="H10" s="1471"/>
      <c r="I10" s="1471"/>
      <c r="J10" s="1471"/>
      <c r="K10" s="1471"/>
      <c r="L10" s="1471"/>
      <c r="M10" s="1471"/>
      <c r="N10" s="1471"/>
      <c r="O10" s="1471"/>
      <c r="P10" s="1471"/>
      <c r="Q10" s="1471"/>
      <c r="R10" s="1471"/>
      <c r="S10" s="1472"/>
    </row>
    <row r="11" spans="1:21" x14ac:dyDescent="0.25">
      <c r="A11" s="1473"/>
      <c r="B11" s="1471"/>
      <c r="C11" s="1471"/>
      <c r="D11" s="1471"/>
      <c r="E11" s="1471"/>
      <c r="F11" s="1471"/>
      <c r="G11" s="1471"/>
      <c r="H11" s="1471"/>
      <c r="I11" s="1471"/>
      <c r="J11" s="1471"/>
      <c r="K11" s="1471"/>
      <c r="L11" s="1471"/>
      <c r="M11" s="1471"/>
      <c r="N11" s="1471"/>
      <c r="O11" s="1471"/>
      <c r="P11" s="1471"/>
      <c r="Q11" s="1471"/>
      <c r="R11" s="1471"/>
      <c r="S11" s="1472"/>
    </row>
    <row r="12" spans="1:21" x14ac:dyDescent="0.25">
      <c r="A12" s="1474"/>
      <c r="B12" s="1475"/>
      <c r="C12" s="1475"/>
      <c r="D12" s="1475"/>
      <c r="E12" s="1475"/>
      <c r="F12" s="1475"/>
      <c r="G12" s="1475"/>
      <c r="H12" s="1475"/>
      <c r="I12" s="1475"/>
      <c r="J12" s="1475"/>
      <c r="K12" s="1475"/>
      <c r="L12" s="1475"/>
      <c r="M12" s="1475"/>
      <c r="N12" s="1475"/>
      <c r="O12" s="1475"/>
      <c r="P12" s="1475"/>
      <c r="Q12" s="1475"/>
      <c r="R12" s="1475"/>
      <c r="S12" s="1476"/>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77" t="s">
        <v>1161</v>
      </c>
      <c r="B14" s="1478"/>
      <c r="C14" s="1478"/>
      <c r="D14" s="1478"/>
      <c r="E14" s="1478"/>
      <c r="F14" s="1478"/>
      <c r="G14" s="1478"/>
      <c r="H14" s="1478"/>
      <c r="I14" s="1478"/>
      <c r="J14" s="1478"/>
      <c r="K14" s="1478"/>
      <c r="L14" s="1478"/>
      <c r="M14" s="1478"/>
      <c r="N14" s="1478"/>
      <c r="O14" s="1478"/>
      <c r="P14" s="1478"/>
      <c r="Q14" s="1478"/>
      <c r="R14" s="1478"/>
      <c r="S14" s="1479"/>
    </row>
    <row r="15" spans="1:21" x14ac:dyDescent="0.25">
      <c r="A15" s="1477"/>
      <c r="B15" s="1478"/>
      <c r="C15" s="1478"/>
      <c r="D15" s="1478"/>
      <c r="E15" s="1478"/>
      <c r="F15" s="1478"/>
      <c r="G15" s="1478"/>
      <c r="H15" s="1478"/>
      <c r="I15" s="1478"/>
      <c r="J15" s="1478"/>
      <c r="K15" s="1478"/>
      <c r="L15" s="1478"/>
      <c r="M15" s="1478"/>
      <c r="N15" s="1478"/>
      <c r="O15" s="1478"/>
      <c r="P15" s="1478"/>
      <c r="Q15" s="1478"/>
      <c r="R15" s="1478"/>
      <c r="S15" s="1479"/>
    </row>
    <row r="16" spans="1:21" x14ac:dyDescent="0.25">
      <c r="A16" s="1480"/>
      <c r="B16" s="1481"/>
      <c r="C16" s="1481"/>
      <c r="D16" s="1481"/>
      <c r="E16" s="1481"/>
      <c r="F16" s="1481"/>
      <c r="G16" s="1481"/>
      <c r="H16" s="1481"/>
      <c r="I16" s="1481"/>
      <c r="J16" s="1481"/>
      <c r="K16" s="1481"/>
      <c r="L16" s="1481"/>
      <c r="M16" s="1481"/>
      <c r="N16" s="1481"/>
      <c r="O16" s="1481"/>
      <c r="P16" s="1481"/>
      <c r="Q16" s="1481"/>
      <c r="R16" s="1481"/>
      <c r="S16" s="1482"/>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77" t="s">
        <v>1162</v>
      </c>
      <c r="B18" s="1478"/>
      <c r="C18" s="1478"/>
      <c r="D18" s="1478"/>
      <c r="E18" s="1478"/>
      <c r="F18" s="1478"/>
      <c r="G18" s="1478"/>
      <c r="H18" s="1478"/>
      <c r="I18" s="1478"/>
      <c r="J18" s="1478"/>
      <c r="K18" s="1478"/>
      <c r="L18" s="1478"/>
      <c r="M18" s="1478"/>
      <c r="N18" s="1478"/>
      <c r="O18" s="1478"/>
      <c r="P18" s="1478"/>
      <c r="Q18" s="1478"/>
      <c r="R18" s="1478"/>
      <c r="S18" s="1479"/>
    </row>
    <row r="19" spans="1:19" x14ac:dyDescent="0.25">
      <c r="A19" s="1477"/>
      <c r="B19" s="1478"/>
      <c r="C19" s="1478"/>
      <c r="D19" s="1478"/>
      <c r="E19" s="1478"/>
      <c r="F19" s="1478"/>
      <c r="G19" s="1478"/>
      <c r="H19" s="1478"/>
      <c r="I19" s="1478"/>
      <c r="J19" s="1478"/>
      <c r="K19" s="1478"/>
      <c r="L19" s="1478"/>
      <c r="M19" s="1478"/>
      <c r="N19" s="1478"/>
      <c r="O19" s="1478"/>
      <c r="P19" s="1478"/>
      <c r="Q19" s="1478"/>
      <c r="R19" s="1478"/>
      <c r="S19" s="1479"/>
    </row>
    <row r="20" spans="1:19" x14ac:dyDescent="0.25">
      <c r="A20" s="1477"/>
      <c r="B20" s="1478"/>
      <c r="C20" s="1478"/>
      <c r="D20" s="1478"/>
      <c r="E20" s="1478"/>
      <c r="F20" s="1478"/>
      <c r="G20" s="1478"/>
      <c r="H20" s="1478"/>
      <c r="I20" s="1478"/>
      <c r="J20" s="1478"/>
      <c r="K20" s="1478"/>
      <c r="L20" s="1478"/>
      <c r="M20" s="1478"/>
      <c r="N20" s="1478"/>
      <c r="O20" s="1478"/>
      <c r="P20" s="1478"/>
      <c r="Q20" s="1478"/>
      <c r="R20" s="1478"/>
      <c r="S20" s="1479"/>
    </row>
    <row r="21" spans="1:19" x14ac:dyDescent="0.25">
      <c r="A21" s="1477"/>
      <c r="B21" s="1478"/>
      <c r="C21" s="1478"/>
      <c r="D21" s="1478"/>
      <c r="E21" s="1478"/>
      <c r="F21" s="1478"/>
      <c r="G21" s="1478"/>
      <c r="H21" s="1478"/>
      <c r="I21" s="1478"/>
      <c r="J21" s="1478"/>
      <c r="K21" s="1478"/>
      <c r="L21" s="1478"/>
      <c r="M21" s="1478"/>
      <c r="N21" s="1478"/>
      <c r="O21" s="1478"/>
      <c r="P21" s="1478"/>
      <c r="Q21" s="1478"/>
      <c r="R21" s="1478"/>
      <c r="S21" s="1479"/>
    </row>
    <row r="22" spans="1:19" x14ac:dyDescent="0.25">
      <c r="A22" s="1477"/>
      <c r="B22" s="1478"/>
      <c r="C22" s="1478"/>
      <c r="D22" s="1478"/>
      <c r="E22" s="1478"/>
      <c r="F22" s="1478"/>
      <c r="G22" s="1478"/>
      <c r="H22" s="1478"/>
      <c r="I22" s="1478"/>
      <c r="J22" s="1478"/>
      <c r="K22" s="1478"/>
      <c r="L22" s="1478"/>
      <c r="M22" s="1478"/>
      <c r="N22" s="1478"/>
      <c r="O22" s="1478"/>
      <c r="P22" s="1478"/>
      <c r="Q22" s="1478"/>
      <c r="R22" s="1478"/>
      <c r="S22" s="1479"/>
    </row>
    <row r="23" spans="1:19" x14ac:dyDescent="0.25">
      <c r="A23" s="1477"/>
      <c r="B23" s="1478"/>
      <c r="C23" s="1478"/>
      <c r="D23" s="1478"/>
      <c r="E23" s="1478"/>
      <c r="F23" s="1478"/>
      <c r="G23" s="1478"/>
      <c r="H23" s="1478"/>
      <c r="I23" s="1478"/>
      <c r="J23" s="1478"/>
      <c r="K23" s="1478"/>
      <c r="L23" s="1478"/>
      <c r="M23" s="1478"/>
      <c r="N23" s="1478"/>
      <c r="O23" s="1478"/>
      <c r="P23" s="1478"/>
      <c r="Q23" s="1478"/>
      <c r="R23" s="1478"/>
      <c r="S23" s="1479"/>
    </row>
    <row r="24" spans="1:19" x14ac:dyDescent="0.25">
      <c r="A24" s="1477"/>
      <c r="B24" s="1478"/>
      <c r="C24" s="1478"/>
      <c r="D24" s="1478"/>
      <c r="E24" s="1478"/>
      <c r="F24" s="1478"/>
      <c r="G24" s="1478"/>
      <c r="H24" s="1478"/>
      <c r="I24" s="1478"/>
      <c r="J24" s="1478"/>
      <c r="K24" s="1478"/>
      <c r="L24" s="1478"/>
      <c r="M24" s="1478"/>
      <c r="N24" s="1478"/>
      <c r="O24" s="1478"/>
      <c r="P24" s="1478"/>
      <c r="Q24" s="1478"/>
      <c r="R24" s="1478"/>
      <c r="S24" s="1479"/>
    </row>
    <row r="25" spans="1:19" x14ac:dyDescent="0.25">
      <c r="A25" s="1477"/>
      <c r="B25" s="1478"/>
      <c r="C25" s="1478"/>
      <c r="D25" s="1478"/>
      <c r="E25" s="1478"/>
      <c r="F25" s="1478"/>
      <c r="G25" s="1478"/>
      <c r="H25" s="1478"/>
      <c r="I25" s="1478"/>
      <c r="J25" s="1478"/>
      <c r="K25" s="1478"/>
      <c r="L25" s="1478"/>
      <c r="M25" s="1478"/>
      <c r="N25" s="1478"/>
      <c r="O25" s="1478"/>
      <c r="P25" s="1478"/>
      <c r="Q25" s="1478"/>
      <c r="R25" s="1478"/>
      <c r="S25" s="1479"/>
    </row>
    <row r="26" spans="1:19" x14ac:dyDescent="0.25">
      <c r="A26" s="1477"/>
      <c r="B26" s="1478"/>
      <c r="C26" s="1478"/>
      <c r="D26" s="1478"/>
      <c r="E26" s="1478"/>
      <c r="F26" s="1478"/>
      <c r="G26" s="1478"/>
      <c r="H26" s="1478"/>
      <c r="I26" s="1478"/>
      <c r="J26" s="1478"/>
      <c r="K26" s="1478"/>
      <c r="L26" s="1478"/>
      <c r="M26" s="1478"/>
      <c r="N26" s="1478"/>
      <c r="O26" s="1478"/>
      <c r="P26" s="1478"/>
      <c r="Q26" s="1478"/>
      <c r="R26" s="1478"/>
      <c r="S26" s="1479"/>
    </row>
    <row r="27" spans="1:19" x14ac:dyDescent="0.25">
      <c r="A27" s="1477"/>
      <c r="B27" s="1478"/>
      <c r="C27" s="1478"/>
      <c r="D27" s="1478"/>
      <c r="E27" s="1478"/>
      <c r="F27" s="1478"/>
      <c r="G27" s="1478"/>
      <c r="H27" s="1478"/>
      <c r="I27" s="1478"/>
      <c r="J27" s="1478"/>
      <c r="K27" s="1478"/>
      <c r="L27" s="1478"/>
      <c r="M27" s="1478"/>
      <c r="N27" s="1478"/>
      <c r="O27" s="1478"/>
      <c r="P27" s="1478"/>
      <c r="Q27" s="1478"/>
      <c r="R27" s="1478"/>
      <c r="S27" s="1479"/>
    </row>
    <row r="28" spans="1:19" x14ac:dyDescent="0.25">
      <c r="A28" s="1477"/>
      <c r="B28" s="1478"/>
      <c r="C28" s="1478"/>
      <c r="D28" s="1478"/>
      <c r="E28" s="1478"/>
      <c r="F28" s="1478"/>
      <c r="G28" s="1478"/>
      <c r="H28" s="1478"/>
      <c r="I28" s="1478"/>
      <c r="J28" s="1478"/>
      <c r="K28" s="1478"/>
      <c r="L28" s="1478"/>
      <c r="M28" s="1478"/>
      <c r="N28" s="1478"/>
      <c r="O28" s="1478"/>
      <c r="P28" s="1478"/>
      <c r="Q28" s="1478"/>
      <c r="R28" s="1478"/>
      <c r="S28" s="1479"/>
    </row>
    <row r="29" spans="1:19" x14ac:dyDescent="0.25">
      <c r="A29" s="1477"/>
      <c r="B29" s="1478"/>
      <c r="C29" s="1478"/>
      <c r="D29" s="1478"/>
      <c r="E29" s="1478"/>
      <c r="F29" s="1478"/>
      <c r="G29" s="1478"/>
      <c r="H29" s="1478"/>
      <c r="I29" s="1478"/>
      <c r="J29" s="1478"/>
      <c r="K29" s="1478"/>
      <c r="L29" s="1478"/>
      <c r="M29" s="1478"/>
      <c r="N29" s="1478"/>
      <c r="O29" s="1478"/>
      <c r="P29" s="1478"/>
      <c r="Q29" s="1478"/>
      <c r="R29" s="1478"/>
      <c r="S29" s="1479"/>
    </row>
    <row r="30" spans="1:19" x14ac:dyDescent="0.25">
      <c r="A30" s="1480"/>
      <c r="B30" s="1481"/>
      <c r="C30" s="1481"/>
      <c r="D30" s="1481"/>
      <c r="E30" s="1481"/>
      <c r="F30" s="1481"/>
      <c r="G30" s="1481"/>
      <c r="H30" s="1481"/>
      <c r="I30" s="1481"/>
      <c r="J30" s="1481"/>
      <c r="K30" s="1481"/>
      <c r="L30" s="1481"/>
      <c r="M30" s="1481"/>
      <c r="N30" s="1481"/>
      <c r="O30" s="1481"/>
      <c r="P30" s="1481"/>
      <c r="Q30" s="1481"/>
      <c r="R30" s="1481"/>
      <c r="S30" s="1482"/>
    </row>
    <row r="31" spans="1:19" x14ac:dyDescent="0.25">
      <c r="A31" s="1437" t="s">
        <v>60</v>
      </c>
      <c r="B31" s="1438"/>
      <c r="C31" s="1438"/>
      <c r="D31" s="1438"/>
      <c r="E31" s="665"/>
      <c r="F31" s="665"/>
      <c r="G31" s="665"/>
      <c r="H31" s="665"/>
      <c r="I31" s="665"/>
      <c r="J31" s="665"/>
      <c r="K31" s="666"/>
      <c r="L31" s="665"/>
      <c r="M31" s="665"/>
      <c r="N31" s="665"/>
      <c r="O31" s="665"/>
      <c r="P31" s="665"/>
      <c r="Q31" s="665"/>
      <c r="R31" s="665"/>
      <c r="S31" s="669"/>
    </row>
    <row r="32" spans="1:19" x14ac:dyDescent="0.25">
      <c r="A32" s="1477" t="s">
        <v>1163</v>
      </c>
      <c r="B32" s="1478"/>
      <c r="C32" s="1478"/>
      <c r="D32" s="1478"/>
      <c r="E32" s="1478"/>
      <c r="F32" s="1478"/>
      <c r="G32" s="1478"/>
      <c r="H32" s="1478"/>
      <c r="I32" s="1478"/>
      <c r="J32" s="1478"/>
      <c r="K32" s="1478"/>
      <c r="L32" s="1478"/>
      <c r="M32" s="1478"/>
      <c r="N32" s="1478"/>
      <c r="O32" s="1478"/>
      <c r="P32" s="1478"/>
      <c r="Q32" s="1478"/>
      <c r="R32" s="1478"/>
      <c r="S32" s="1479"/>
    </row>
    <row r="33" spans="1:19" x14ac:dyDescent="0.25">
      <c r="A33" s="1477"/>
      <c r="B33" s="1478"/>
      <c r="C33" s="1478"/>
      <c r="D33" s="1478"/>
      <c r="E33" s="1478"/>
      <c r="F33" s="1478"/>
      <c r="G33" s="1478"/>
      <c r="H33" s="1478"/>
      <c r="I33" s="1478"/>
      <c r="J33" s="1478"/>
      <c r="K33" s="1478"/>
      <c r="L33" s="1478"/>
      <c r="M33" s="1478"/>
      <c r="N33" s="1478"/>
      <c r="O33" s="1478"/>
      <c r="P33" s="1478"/>
      <c r="Q33" s="1478"/>
      <c r="R33" s="1478"/>
      <c r="S33" s="1479"/>
    </row>
    <row r="34" spans="1:19" x14ac:dyDescent="0.25">
      <c r="A34" s="1477"/>
      <c r="B34" s="1478"/>
      <c r="C34" s="1478"/>
      <c r="D34" s="1478"/>
      <c r="E34" s="1478"/>
      <c r="F34" s="1478"/>
      <c r="G34" s="1478"/>
      <c r="H34" s="1478"/>
      <c r="I34" s="1478"/>
      <c r="J34" s="1478"/>
      <c r="K34" s="1478"/>
      <c r="L34" s="1478"/>
      <c r="M34" s="1478"/>
      <c r="N34" s="1478"/>
      <c r="O34" s="1478"/>
      <c r="P34" s="1478"/>
      <c r="Q34" s="1478"/>
      <c r="R34" s="1478"/>
      <c r="S34" s="1479"/>
    </row>
    <row r="35" spans="1:19" ht="12.75" customHeight="1" x14ac:dyDescent="0.25">
      <c r="A35" s="1477" t="s">
        <v>1164</v>
      </c>
      <c r="B35" s="1478"/>
      <c r="C35" s="1478"/>
      <c r="D35" s="1478"/>
      <c r="E35" s="1478"/>
      <c r="F35" s="1478"/>
      <c r="G35" s="1478"/>
      <c r="H35" s="1478"/>
      <c r="I35" s="1478"/>
      <c r="J35" s="1478"/>
      <c r="K35" s="1478"/>
      <c r="L35" s="1478"/>
      <c r="M35" s="1478"/>
      <c r="N35" s="1478"/>
      <c r="O35" s="1478"/>
      <c r="P35" s="1478"/>
      <c r="Q35" s="1478"/>
      <c r="R35" s="1478"/>
      <c r="S35" s="1479"/>
    </row>
    <row r="36" spans="1:19" x14ac:dyDescent="0.25">
      <c r="A36" s="1477"/>
      <c r="B36" s="1478"/>
      <c r="C36" s="1478"/>
      <c r="D36" s="1478"/>
      <c r="E36" s="1478"/>
      <c r="F36" s="1478"/>
      <c r="G36" s="1478"/>
      <c r="H36" s="1478"/>
      <c r="I36" s="1478"/>
      <c r="J36" s="1478"/>
      <c r="K36" s="1478"/>
      <c r="L36" s="1478"/>
      <c r="M36" s="1478"/>
      <c r="N36" s="1478"/>
      <c r="O36" s="1478"/>
      <c r="P36" s="1478"/>
      <c r="Q36" s="1478"/>
      <c r="R36" s="1478"/>
      <c r="S36" s="1479"/>
    </row>
    <row r="37" spans="1:19" x14ac:dyDescent="0.25">
      <c r="A37" s="1477"/>
      <c r="B37" s="1478"/>
      <c r="C37" s="1478"/>
      <c r="D37" s="1478"/>
      <c r="E37" s="1478"/>
      <c r="F37" s="1478"/>
      <c r="G37" s="1478"/>
      <c r="H37" s="1478"/>
      <c r="I37" s="1478"/>
      <c r="J37" s="1478"/>
      <c r="K37" s="1478"/>
      <c r="L37" s="1478"/>
      <c r="M37" s="1478"/>
      <c r="N37" s="1478"/>
      <c r="O37" s="1478"/>
      <c r="P37" s="1478"/>
      <c r="Q37" s="1478"/>
      <c r="R37" s="1478"/>
      <c r="S37" s="1479"/>
    </row>
    <row r="38" spans="1:19" x14ac:dyDescent="0.25">
      <c r="A38" s="1477" t="s">
        <v>1165</v>
      </c>
      <c r="B38" s="1478"/>
      <c r="C38" s="1478"/>
      <c r="D38" s="1478"/>
      <c r="E38" s="1478"/>
      <c r="F38" s="1478"/>
      <c r="G38" s="1478"/>
      <c r="H38" s="1478"/>
      <c r="I38" s="1478"/>
      <c r="J38" s="1478"/>
      <c r="K38" s="1478"/>
      <c r="L38" s="1478"/>
      <c r="M38" s="1478"/>
      <c r="N38" s="1478"/>
      <c r="O38" s="1478"/>
      <c r="P38" s="1478"/>
      <c r="Q38" s="1478"/>
      <c r="R38" s="1478"/>
      <c r="S38" s="1479"/>
    </row>
    <row r="39" spans="1:19" x14ac:dyDescent="0.25">
      <c r="A39" s="1477"/>
      <c r="B39" s="1478"/>
      <c r="C39" s="1478"/>
      <c r="D39" s="1478"/>
      <c r="E39" s="1478"/>
      <c r="F39" s="1478"/>
      <c r="G39" s="1478"/>
      <c r="H39" s="1478"/>
      <c r="I39" s="1478"/>
      <c r="J39" s="1478"/>
      <c r="K39" s="1478"/>
      <c r="L39" s="1478"/>
      <c r="M39" s="1478"/>
      <c r="N39" s="1478"/>
      <c r="O39" s="1478"/>
      <c r="P39" s="1478"/>
      <c r="Q39" s="1478"/>
      <c r="R39" s="1478"/>
      <c r="S39" s="1479"/>
    </row>
    <row r="40" spans="1:19" x14ac:dyDescent="0.25">
      <c r="A40" s="1477"/>
      <c r="B40" s="1478"/>
      <c r="C40" s="1478"/>
      <c r="D40" s="1478"/>
      <c r="E40" s="1478"/>
      <c r="F40" s="1478"/>
      <c r="G40" s="1478"/>
      <c r="H40" s="1478"/>
      <c r="I40" s="1478"/>
      <c r="J40" s="1478"/>
      <c r="K40" s="1478"/>
      <c r="L40" s="1478"/>
      <c r="M40" s="1478"/>
      <c r="N40" s="1478"/>
      <c r="O40" s="1478"/>
      <c r="P40" s="1478"/>
      <c r="Q40" s="1478"/>
      <c r="R40" s="1478"/>
      <c r="S40" s="1479"/>
    </row>
    <row r="41" spans="1:19" x14ac:dyDescent="0.25">
      <c r="A41" s="862" t="s">
        <v>1166</v>
      </c>
      <c r="B41" s="654"/>
      <c r="C41" s="654"/>
      <c r="D41" s="654"/>
      <c r="E41" s="654"/>
      <c r="F41" s="654"/>
      <c r="G41" s="654"/>
      <c r="H41" s="654"/>
      <c r="I41" s="654"/>
      <c r="J41" s="654"/>
      <c r="K41" s="1011"/>
      <c r="L41" s="654"/>
      <c r="M41" s="654"/>
      <c r="N41" s="654"/>
      <c r="O41" s="654"/>
      <c r="P41" s="654"/>
      <c r="Q41" s="654"/>
      <c r="R41" s="654"/>
      <c r="S41" s="663"/>
    </row>
    <row r="42" spans="1:19" x14ac:dyDescent="0.25">
      <c r="A42" s="664"/>
      <c r="B42" s="654"/>
      <c r="C42" s="654"/>
      <c r="D42" s="654"/>
      <c r="E42" s="654"/>
      <c r="F42" s="654"/>
      <c r="G42" s="654"/>
      <c r="H42" s="654"/>
      <c r="I42" s="654"/>
      <c r="J42" s="654"/>
      <c r="K42" s="654"/>
      <c r="L42" s="654"/>
      <c r="M42" s="654"/>
      <c r="N42" s="654"/>
      <c r="O42" s="654"/>
      <c r="P42" s="654"/>
      <c r="Q42" s="654"/>
      <c r="R42" s="654"/>
      <c r="S42" s="663"/>
    </row>
    <row r="43" spans="1:19" x14ac:dyDescent="0.25">
      <c r="A43" s="862" t="s">
        <v>1167</v>
      </c>
      <c r="B43" s="654"/>
      <c r="C43" s="654"/>
      <c r="D43" s="654"/>
      <c r="E43" s="654"/>
      <c r="F43" s="654"/>
      <c r="G43" s="654"/>
      <c r="H43" s="654"/>
      <c r="I43" s="654"/>
      <c r="J43" s="654"/>
      <c r="K43" s="654"/>
      <c r="L43" s="654"/>
      <c r="M43" s="654"/>
      <c r="N43" s="654"/>
      <c r="O43" s="654"/>
      <c r="P43" s="654"/>
      <c r="Q43" s="654"/>
      <c r="R43" s="654"/>
      <c r="S43" s="663"/>
    </row>
    <row r="44" spans="1:19" x14ac:dyDescent="0.25">
      <c r="A44" s="664"/>
      <c r="B44" s="654"/>
      <c r="C44" s="654"/>
      <c r="D44" s="654"/>
      <c r="E44" s="654"/>
      <c r="F44" s="654"/>
      <c r="G44" s="654"/>
      <c r="H44" s="654"/>
      <c r="I44" s="654"/>
      <c r="J44" s="654"/>
      <c r="K44" s="654"/>
      <c r="L44" s="654"/>
      <c r="M44" s="654"/>
      <c r="N44" s="654"/>
      <c r="O44" s="654"/>
      <c r="P44" s="654"/>
      <c r="Q44" s="654"/>
      <c r="R44" s="654"/>
      <c r="S44" s="663"/>
    </row>
    <row r="45" spans="1:19" x14ac:dyDescent="0.25">
      <c r="A45" s="664"/>
      <c r="B45" s="654"/>
      <c r="C45" s="654"/>
      <c r="D45" s="654"/>
      <c r="E45" s="654"/>
      <c r="F45" s="654"/>
      <c r="G45" s="915" t="s">
        <v>358</v>
      </c>
      <c r="H45" s="654"/>
      <c r="I45" s="654"/>
      <c r="J45" s="660"/>
      <c r="K45" s="654"/>
      <c r="L45" s="916" t="s">
        <v>61</v>
      </c>
      <c r="M45" s="654"/>
      <c r="N45" s="654"/>
      <c r="O45" s="654"/>
      <c r="P45" s="654"/>
      <c r="Q45" s="654"/>
      <c r="R45" s="654"/>
      <c r="S45" s="663"/>
    </row>
    <row r="46" spans="1:19" ht="15.6" x14ac:dyDescent="0.25">
      <c r="A46" s="664"/>
      <c r="B46" s="654"/>
      <c r="C46" s="654"/>
      <c r="D46" s="654"/>
      <c r="E46" s="654"/>
      <c r="F46" s="899"/>
      <c r="G46" s="865"/>
      <c r="H46" s="898" t="s">
        <v>1233</v>
      </c>
      <c r="I46" s="927" t="s">
        <v>1168</v>
      </c>
      <c r="J46" s="942"/>
      <c r="K46" s="879" t="s">
        <v>1169</v>
      </c>
      <c r="L46" s="831"/>
      <c r="M46" s="865"/>
      <c r="N46" s="979" t="s">
        <v>62</v>
      </c>
      <c r="O46" s="654"/>
      <c r="P46" s="654"/>
      <c r="Q46" s="654"/>
      <c r="R46" s="654"/>
      <c r="S46" s="663"/>
    </row>
    <row r="47" spans="1:19" x14ac:dyDescent="0.25">
      <c r="A47" s="578"/>
      <c r="B47" s="574"/>
      <c r="C47" s="574"/>
      <c r="D47" s="574"/>
      <c r="E47" s="574"/>
      <c r="F47" s="574"/>
      <c r="G47" s="574"/>
      <c r="H47" s="574"/>
      <c r="I47" s="574"/>
      <c r="J47" s="574"/>
      <c r="K47" s="574"/>
      <c r="L47" s="574"/>
      <c r="M47" s="574"/>
      <c r="N47" s="574"/>
      <c r="O47" s="574"/>
      <c r="P47" s="574"/>
      <c r="Q47" s="574"/>
      <c r="R47" s="574"/>
      <c r="S47" s="577"/>
    </row>
    <row r="48" spans="1:19" x14ac:dyDescent="0.25">
      <c r="A48" s="1437" t="s">
        <v>352</v>
      </c>
      <c r="B48" s="1438"/>
      <c r="C48" s="1438"/>
      <c r="D48" s="1438"/>
      <c r="E48" s="665"/>
      <c r="F48" s="665"/>
      <c r="G48" s="665"/>
      <c r="H48" s="665"/>
      <c r="I48" s="665"/>
      <c r="J48" s="665"/>
      <c r="K48" s="666"/>
      <c r="L48" s="665"/>
      <c r="M48" s="665"/>
      <c r="N48" s="665"/>
      <c r="O48" s="665"/>
      <c r="P48" s="665"/>
      <c r="Q48" s="665"/>
      <c r="R48" s="665"/>
      <c r="S48" s="669"/>
    </row>
    <row r="49" spans="1:21" x14ac:dyDescent="0.25">
      <c r="A49" s="1446" t="s">
        <v>1170</v>
      </c>
      <c r="B49" s="1447"/>
      <c r="C49" s="1447"/>
      <c r="D49" s="1447"/>
      <c r="E49" s="1447"/>
      <c r="F49" s="1447"/>
      <c r="G49" s="1447"/>
      <c r="H49" s="1447"/>
      <c r="I49" s="1447"/>
      <c r="J49" s="1447"/>
      <c r="K49" s="1447"/>
      <c r="L49" s="1447"/>
      <c r="M49" s="1447"/>
      <c r="N49" s="1447"/>
      <c r="O49" s="1447"/>
      <c r="P49" s="1447"/>
      <c r="Q49" s="1447"/>
      <c r="R49" s="1447"/>
      <c r="S49" s="1448"/>
    </row>
    <row r="50" spans="1:21" x14ac:dyDescent="0.25">
      <c r="A50" s="1446"/>
      <c r="B50" s="1447"/>
      <c r="C50" s="1447"/>
      <c r="D50" s="1447"/>
      <c r="E50" s="1447"/>
      <c r="F50" s="1447"/>
      <c r="G50" s="1447"/>
      <c r="H50" s="1447"/>
      <c r="I50" s="1447"/>
      <c r="J50" s="1447"/>
      <c r="K50" s="1447"/>
      <c r="L50" s="1447"/>
      <c r="M50" s="1447"/>
      <c r="N50" s="1447"/>
      <c r="O50" s="1447"/>
      <c r="P50" s="1447"/>
      <c r="Q50" s="1447"/>
      <c r="R50" s="1447"/>
      <c r="S50" s="1448"/>
    </row>
    <row r="51" spans="1:21" x14ac:dyDescent="0.25">
      <c r="A51" s="1446"/>
      <c r="B51" s="1447"/>
      <c r="C51" s="1447"/>
      <c r="D51" s="1447"/>
      <c r="E51" s="1447"/>
      <c r="F51" s="1447"/>
      <c r="G51" s="1447"/>
      <c r="H51" s="1447"/>
      <c r="I51" s="1447"/>
      <c r="J51" s="1447"/>
      <c r="K51" s="1447"/>
      <c r="L51" s="1447"/>
      <c r="M51" s="1447"/>
      <c r="N51" s="1447"/>
      <c r="O51" s="1447"/>
      <c r="P51" s="1447"/>
      <c r="Q51" s="1447"/>
      <c r="R51" s="1447"/>
      <c r="S51" s="1448"/>
    </row>
    <row r="52" spans="1:21" x14ac:dyDescent="0.25">
      <c r="A52" s="664"/>
      <c r="B52" s="654"/>
      <c r="C52" s="654"/>
      <c r="D52" s="654"/>
      <c r="E52" s="654"/>
      <c r="F52" s="654"/>
      <c r="G52" s="654"/>
      <c r="H52" s="654"/>
      <c r="I52" s="654"/>
      <c r="J52" s="654"/>
      <c r="K52" s="1011"/>
      <c r="L52" s="654"/>
      <c r="M52" s="654"/>
      <c r="N52" s="654"/>
      <c r="O52" s="654"/>
      <c r="P52" s="654"/>
      <c r="Q52" s="654"/>
      <c r="R52" s="654"/>
      <c r="S52" s="663"/>
    </row>
    <row r="53" spans="1:21" ht="14.25" customHeight="1" x14ac:dyDescent="0.25">
      <c r="A53" s="664"/>
      <c r="B53" s="654"/>
      <c r="C53" s="654"/>
      <c r="D53" s="654"/>
      <c r="E53" s="654"/>
      <c r="F53" s="654"/>
      <c r="G53" s="654"/>
      <c r="H53" s="654"/>
      <c r="I53" s="654"/>
      <c r="J53" s="654"/>
      <c r="K53" s="1011"/>
      <c r="L53" s="830" t="s">
        <v>1233</v>
      </c>
      <c r="M53" s="654"/>
      <c r="N53" s="654"/>
      <c r="O53" s="654"/>
      <c r="P53" s="654"/>
      <c r="Q53" s="654"/>
      <c r="R53" s="654"/>
      <c r="S53" s="663"/>
    </row>
    <row r="54" spans="1:21" ht="14.25" customHeight="1" x14ac:dyDescent="0.25">
      <c r="A54" s="664"/>
      <c r="B54" s="654"/>
      <c r="C54" s="654"/>
      <c r="D54" s="654"/>
      <c r="E54" s="654"/>
      <c r="F54" s="654"/>
      <c r="G54" s="654"/>
      <c r="H54" s="654"/>
      <c r="I54" s="654"/>
      <c r="J54" s="654"/>
      <c r="K54" s="1011"/>
      <c r="L54" s="654"/>
      <c r="M54" s="654"/>
      <c r="N54" s="654"/>
      <c r="O54" s="654"/>
      <c r="P54" s="654"/>
      <c r="Q54" s="654"/>
      <c r="R54" s="654"/>
      <c r="S54" s="663"/>
    </row>
    <row r="55" spans="1:21" ht="14.25" customHeight="1" x14ac:dyDescent="0.25">
      <c r="A55" s="664"/>
      <c r="B55" s="457" t="s">
        <v>1028</v>
      </c>
      <c r="C55" s="457"/>
      <c r="D55" s="654"/>
      <c r="E55" s="654"/>
      <c r="F55" s="654"/>
      <c r="G55" s="654"/>
      <c r="H55" s="654"/>
      <c r="I55" s="654"/>
      <c r="J55" s="654"/>
      <c r="K55" s="654"/>
      <c r="L55" s="654"/>
      <c r="M55" s="654"/>
      <c r="N55" s="654"/>
      <c r="O55" s="654"/>
      <c r="P55" s="654"/>
      <c r="Q55" s="654"/>
      <c r="R55" s="654"/>
      <c r="S55" s="663"/>
    </row>
    <row r="56" spans="1:21" x14ac:dyDescent="0.25">
      <c r="A56" s="875"/>
      <c r="B56" s="457" t="s">
        <v>1187</v>
      </c>
      <c r="C56" s="457"/>
      <c r="D56" s="654"/>
      <c r="E56" s="654"/>
      <c r="F56" s="654"/>
      <c r="G56" s="654"/>
      <c r="H56" s="654"/>
      <c r="I56" s="654"/>
      <c r="J56" s="654"/>
      <c r="K56" s="654"/>
      <c r="L56" s="654"/>
      <c r="M56" s="944" t="s">
        <v>1053</v>
      </c>
      <c r="N56" s="654"/>
      <c r="O56" s="654"/>
      <c r="P56" s="654"/>
      <c r="Q56" s="654"/>
      <c r="R56" s="654"/>
      <c r="S56" s="663"/>
    </row>
    <row r="57" spans="1:21" x14ac:dyDescent="0.25">
      <c r="A57" s="495"/>
      <c r="B57" s="1564" t="s">
        <v>1186</v>
      </c>
      <c r="C57" s="1564"/>
      <c r="D57" s="654"/>
      <c r="E57" s="654"/>
      <c r="F57" s="654"/>
      <c r="G57" s="654"/>
      <c r="H57" s="654"/>
      <c r="I57" s="654"/>
      <c r="J57" s="654"/>
      <c r="K57" s="654"/>
      <c r="L57" s="654"/>
      <c r="M57" s="654"/>
      <c r="N57" s="654"/>
      <c r="O57" s="654"/>
      <c r="P57" s="654"/>
      <c r="Q57" s="654"/>
      <c r="R57" s="654"/>
      <c r="S57" s="663"/>
    </row>
    <row r="58" spans="1:21" x14ac:dyDescent="0.25">
      <c r="A58" s="578"/>
      <c r="B58" s="574"/>
      <c r="C58" s="574"/>
      <c r="D58" s="574"/>
      <c r="E58" s="574"/>
      <c r="F58" s="574"/>
      <c r="G58" s="574"/>
      <c r="H58" s="574"/>
      <c r="I58" s="574"/>
      <c r="J58" s="574"/>
      <c r="K58" s="574"/>
      <c r="L58" s="574"/>
      <c r="M58" s="574"/>
      <c r="N58" s="574"/>
      <c r="O58" s="574"/>
      <c r="P58" s="574"/>
      <c r="Q58" s="574"/>
      <c r="R58" s="574"/>
      <c r="S58" s="577"/>
    </row>
    <row r="59" spans="1:21" ht="13.8" x14ac:dyDescent="0.25">
      <c r="A59" s="1452" t="s">
        <v>51</v>
      </c>
      <c r="B59" s="1453"/>
      <c r="C59" s="1453"/>
      <c r="D59" s="1454"/>
      <c r="E59" s="1455" t="s">
        <v>1171</v>
      </c>
      <c r="F59" s="1456"/>
      <c r="G59" s="1456"/>
      <c r="H59" s="1456"/>
      <c r="I59" s="1456"/>
      <c r="J59" s="1456"/>
      <c r="K59" s="1456"/>
      <c r="L59" s="1456"/>
      <c r="M59" s="1456"/>
      <c r="N59" s="1456"/>
      <c r="O59" s="1456"/>
      <c r="P59" s="1456"/>
      <c r="Q59" s="1456"/>
      <c r="R59" s="1456"/>
      <c r="S59" s="1457"/>
      <c r="U59" s="671"/>
    </row>
    <row r="60" spans="1:21" ht="13.8" x14ac:dyDescent="0.25">
      <c r="A60" s="1461" t="s">
        <v>1172</v>
      </c>
      <c r="B60" s="1462"/>
      <c r="C60" s="1462"/>
      <c r="D60" s="1463"/>
      <c r="E60" s="1458"/>
      <c r="F60" s="1459"/>
      <c r="G60" s="1459"/>
      <c r="H60" s="1459"/>
      <c r="I60" s="1459"/>
      <c r="J60" s="1459"/>
      <c r="K60" s="1459"/>
      <c r="L60" s="1459"/>
      <c r="M60" s="1459"/>
      <c r="N60" s="1459"/>
      <c r="O60" s="1459"/>
      <c r="P60" s="1459"/>
      <c r="Q60" s="1459"/>
      <c r="R60" s="1459"/>
      <c r="S60" s="1460"/>
      <c r="U60" s="671"/>
    </row>
    <row r="61" spans="1:21" ht="13.8" x14ac:dyDescent="0.25">
      <c r="A61" s="1464" t="s">
        <v>52</v>
      </c>
      <c r="B61" s="1465"/>
      <c r="C61" s="1465"/>
      <c r="D61" s="1466"/>
      <c r="E61" s="1467" t="s">
        <v>362</v>
      </c>
      <c r="F61" s="1468"/>
      <c r="G61" s="1468"/>
      <c r="H61" s="1468"/>
      <c r="I61" s="1468"/>
      <c r="J61" s="1468"/>
      <c r="K61" s="1468"/>
      <c r="L61" s="1468"/>
      <c r="M61" s="1468"/>
      <c r="N61" s="1468"/>
      <c r="O61" s="1468"/>
      <c r="P61" s="1468"/>
      <c r="Q61" s="1468"/>
      <c r="R61" s="1468"/>
      <c r="S61" s="1469"/>
    </row>
    <row r="62" spans="1:21" x14ac:dyDescent="0.25">
      <c r="A62" s="1437" t="s">
        <v>53</v>
      </c>
      <c r="B62" s="1438"/>
      <c r="C62" s="1438"/>
      <c r="D62" s="1438"/>
      <c r="E62" s="1017"/>
      <c r="F62" s="660"/>
      <c r="G62" s="660"/>
      <c r="H62" s="660"/>
      <c r="I62" s="660"/>
      <c r="J62" s="660"/>
      <c r="K62" s="660"/>
      <c r="L62" s="660"/>
      <c r="M62" s="660"/>
      <c r="N62" s="660"/>
      <c r="O62" s="660"/>
      <c r="P62" s="660"/>
      <c r="Q62" s="660"/>
      <c r="R62" s="660"/>
      <c r="S62" s="661"/>
    </row>
    <row r="63" spans="1:21" x14ac:dyDescent="0.25">
      <c r="A63" s="1470" t="s">
        <v>1173</v>
      </c>
      <c r="B63" s="1471"/>
      <c r="C63" s="1471"/>
      <c r="D63" s="1471"/>
      <c r="E63" s="1471"/>
      <c r="F63" s="1471"/>
      <c r="G63" s="1471"/>
      <c r="H63" s="1471"/>
      <c r="I63" s="1471"/>
      <c r="J63" s="1471"/>
      <c r="K63" s="1471"/>
      <c r="L63" s="1471"/>
      <c r="M63" s="1471"/>
      <c r="N63" s="1471"/>
      <c r="O63" s="1471"/>
      <c r="P63" s="1471"/>
      <c r="Q63" s="1471"/>
      <c r="R63" s="1471"/>
      <c r="S63" s="1472"/>
    </row>
    <row r="64" spans="1:21" x14ac:dyDescent="0.25">
      <c r="A64" s="1473"/>
      <c r="B64" s="1471"/>
      <c r="C64" s="1471"/>
      <c r="D64" s="1471"/>
      <c r="E64" s="1471"/>
      <c r="F64" s="1471"/>
      <c r="G64" s="1471"/>
      <c r="H64" s="1471"/>
      <c r="I64" s="1471"/>
      <c r="J64" s="1471"/>
      <c r="K64" s="1471"/>
      <c r="L64" s="1471"/>
      <c r="M64" s="1471"/>
      <c r="N64" s="1471"/>
      <c r="O64" s="1471"/>
      <c r="P64" s="1471"/>
      <c r="Q64" s="1471"/>
      <c r="R64" s="1471"/>
      <c r="S64" s="1472"/>
    </row>
    <row r="65" spans="1:19" x14ac:dyDescent="0.25">
      <c r="A65" s="1473"/>
      <c r="B65" s="1471"/>
      <c r="C65" s="1471"/>
      <c r="D65" s="1471"/>
      <c r="E65" s="1471"/>
      <c r="F65" s="1471"/>
      <c r="G65" s="1471"/>
      <c r="H65" s="1471"/>
      <c r="I65" s="1471"/>
      <c r="J65" s="1471"/>
      <c r="K65" s="1471"/>
      <c r="L65" s="1471"/>
      <c r="M65" s="1471"/>
      <c r="N65" s="1471"/>
      <c r="O65" s="1471"/>
      <c r="P65" s="1471"/>
      <c r="Q65" s="1471"/>
      <c r="R65" s="1471"/>
      <c r="S65" s="1472"/>
    </row>
    <row r="66" spans="1:19" x14ac:dyDescent="0.25">
      <c r="A66" s="1473"/>
      <c r="B66" s="1471"/>
      <c r="C66" s="1471"/>
      <c r="D66" s="1471"/>
      <c r="E66" s="1471"/>
      <c r="F66" s="1471"/>
      <c r="G66" s="1471"/>
      <c r="H66" s="1471"/>
      <c r="I66" s="1471"/>
      <c r="J66" s="1471"/>
      <c r="K66" s="1471"/>
      <c r="L66" s="1471"/>
      <c r="M66" s="1471"/>
      <c r="N66" s="1471"/>
      <c r="O66" s="1471"/>
      <c r="P66" s="1471"/>
      <c r="Q66" s="1471"/>
      <c r="R66" s="1471"/>
      <c r="S66" s="1472"/>
    </row>
    <row r="67" spans="1:19" x14ac:dyDescent="0.25">
      <c r="A67" s="1473"/>
      <c r="B67" s="1471"/>
      <c r="C67" s="1471"/>
      <c r="D67" s="1471"/>
      <c r="E67" s="1471"/>
      <c r="F67" s="1471"/>
      <c r="G67" s="1471"/>
      <c r="H67" s="1471"/>
      <c r="I67" s="1471"/>
      <c r="J67" s="1471"/>
      <c r="K67" s="1471"/>
      <c r="L67" s="1471"/>
      <c r="M67" s="1471"/>
      <c r="N67" s="1471"/>
      <c r="O67" s="1471"/>
      <c r="P67" s="1471"/>
      <c r="Q67" s="1471"/>
      <c r="R67" s="1471"/>
      <c r="S67" s="1472"/>
    </row>
    <row r="68" spans="1:19" x14ac:dyDescent="0.25">
      <c r="A68" s="1473"/>
      <c r="B68" s="1471"/>
      <c r="C68" s="1471"/>
      <c r="D68" s="1471"/>
      <c r="E68" s="1471"/>
      <c r="F68" s="1471"/>
      <c r="G68" s="1471"/>
      <c r="H68" s="1471"/>
      <c r="I68" s="1471"/>
      <c r="J68" s="1471"/>
      <c r="K68" s="1471"/>
      <c r="L68" s="1471"/>
      <c r="M68" s="1471"/>
      <c r="N68" s="1471"/>
      <c r="O68" s="1471"/>
      <c r="P68" s="1471"/>
      <c r="Q68" s="1471"/>
      <c r="R68" s="1471"/>
      <c r="S68" s="1472"/>
    </row>
    <row r="69" spans="1:19" x14ac:dyDescent="0.25">
      <c r="A69" s="1473"/>
      <c r="B69" s="1471"/>
      <c r="C69" s="1471"/>
      <c r="D69" s="1471"/>
      <c r="E69" s="1471"/>
      <c r="F69" s="1471"/>
      <c r="G69" s="1471"/>
      <c r="H69" s="1471"/>
      <c r="I69" s="1471"/>
      <c r="J69" s="1471"/>
      <c r="K69" s="1471"/>
      <c r="L69" s="1471"/>
      <c r="M69" s="1471"/>
      <c r="N69" s="1471"/>
      <c r="O69" s="1471"/>
      <c r="P69" s="1471"/>
      <c r="Q69" s="1471"/>
      <c r="R69" s="1471"/>
      <c r="S69" s="1472"/>
    </row>
    <row r="70" spans="1:19" x14ac:dyDescent="0.25">
      <c r="A70" s="1474"/>
      <c r="B70" s="1475"/>
      <c r="C70" s="1475"/>
      <c r="D70" s="1475"/>
      <c r="E70" s="1475"/>
      <c r="F70" s="1475"/>
      <c r="G70" s="1475"/>
      <c r="H70" s="1475"/>
      <c r="I70" s="1475"/>
      <c r="J70" s="1475"/>
      <c r="K70" s="1475"/>
      <c r="L70" s="1475"/>
      <c r="M70" s="1475"/>
      <c r="N70" s="1475"/>
      <c r="O70" s="1475"/>
      <c r="P70" s="1475"/>
      <c r="Q70" s="1475"/>
      <c r="R70" s="1475"/>
      <c r="S70" s="1476"/>
    </row>
    <row r="71" spans="1:19" x14ac:dyDescent="0.25">
      <c r="A71" s="1437" t="s">
        <v>351</v>
      </c>
      <c r="B71" s="1438"/>
      <c r="C71" s="1438"/>
      <c r="D71" s="1438"/>
      <c r="E71" s="668"/>
      <c r="F71" s="665"/>
      <c r="G71" s="665"/>
      <c r="H71" s="665"/>
      <c r="I71" s="665"/>
      <c r="J71" s="665"/>
      <c r="K71" s="665"/>
      <c r="L71" s="665"/>
      <c r="M71" s="665"/>
      <c r="N71" s="665"/>
      <c r="O71" s="665"/>
      <c r="P71" s="665"/>
      <c r="Q71" s="665"/>
      <c r="R71" s="665"/>
      <c r="S71" s="669"/>
    </row>
    <row r="72" spans="1:19" x14ac:dyDescent="0.25">
      <c r="A72" s="1477"/>
      <c r="B72" s="1478"/>
      <c r="C72" s="1478"/>
      <c r="D72" s="1478"/>
      <c r="E72" s="1478"/>
      <c r="F72" s="1478"/>
      <c r="G72" s="1478"/>
      <c r="H72" s="1478"/>
      <c r="I72" s="1478"/>
      <c r="J72" s="1478"/>
      <c r="K72" s="1478"/>
      <c r="L72" s="1478"/>
      <c r="M72" s="1478"/>
      <c r="N72" s="1478"/>
      <c r="O72" s="1478"/>
      <c r="P72" s="1478"/>
      <c r="Q72" s="1478"/>
      <c r="R72" s="1478"/>
      <c r="S72" s="1479"/>
    </row>
    <row r="73" spans="1:19" x14ac:dyDescent="0.25">
      <c r="A73" s="1477"/>
      <c r="B73" s="1478"/>
      <c r="C73" s="1478"/>
      <c r="D73" s="1478"/>
      <c r="E73" s="1478"/>
      <c r="F73" s="1478"/>
      <c r="G73" s="1478"/>
      <c r="H73" s="1478"/>
      <c r="I73" s="1478"/>
      <c r="J73" s="1478"/>
      <c r="K73" s="1478"/>
      <c r="L73" s="1478"/>
      <c r="M73" s="1478"/>
      <c r="N73" s="1478"/>
      <c r="O73" s="1478"/>
      <c r="P73" s="1478"/>
      <c r="Q73" s="1478"/>
      <c r="R73" s="1478"/>
      <c r="S73" s="1479"/>
    </row>
    <row r="74" spans="1:19" x14ac:dyDescent="0.25">
      <c r="A74" s="1480"/>
      <c r="B74" s="1481"/>
      <c r="C74" s="1481"/>
      <c r="D74" s="1481"/>
      <c r="E74" s="1481"/>
      <c r="F74" s="1481"/>
      <c r="G74" s="1481"/>
      <c r="H74" s="1481"/>
      <c r="I74" s="1481"/>
      <c r="J74" s="1481"/>
      <c r="K74" s="1481"/>
      <c r="L74" s="1481"/>
      <c r="M74" s="1481"/>
      <c r="N74" s="1481"/>
      <c r="O74" s="1481"/>
      <c r="P74" s="1481"/>
      <c r="Q74" s="1481"/>
      <c r="R74" s="1481"/>
      <c r="S74" s="1482"/>
    </row>
    <row r="75" spans="1:19" x14ac:dyDescent="0.25">
      <c r="A75" s="1437" t="s">
        <v>54</v>
      </c>
      <c r="B75" s="1438"/>
      <c r="C75" s="1438"/>
      <c r="D75" s="1438"/>
      <c r="E75" s="660"/>
      <c r="F75" s="660"/>
      <c r="G75" s="660"/>
      <c r="H75" s="660"/>
      <c r="I75" s="660"/>
      <c r="J75" s="660"/>
      <c r="K75" s="660"/>
      <c r="L75" s="660"/>
      <c r="M75" s="660"/>
      <c r="N75" s="660"/>
      <c r="O75" s="660"/>
      <c r="P75" s="660"/>
      <c r="Q75" s="660"/>
      <c r="R75" s="660"/>
      <c r="S75" s="661"/>
    </row>
    <row r="76" spans="1:19" x14ac:dyDescent="0.25">
      <c r="A76" s="1477" t="s">
        <v>1174</v>
      </c>
      <c r="B76" s="1478"/>
      <c r="C76" s="1478"/>
      <c r="D76" s="1478"/>
      <c r="E76" s="1478"/>
      <c r="F76" s="1478"/>
      <c r="G76" s="1478"/>
      <c r="H76" s="1478"/>
      <c r="I76" s="1478"/>
      <c r="J76" s="1478"/>
      <c r="K76" s="1478"/>
      <c r="L76" s="1478"/>
      <c r="M76" s="1478"/>
      <c r="N76" s="1478"/>
      <c r="O76" s="1478"/>
      <c r="P76" s="1478"/>
      <c r="Q76" s="1478"/>
      <c r="R76" s="1478"/>
      <c r="S76" s="1479"/>
    </row>
    <row r="77" spans="1:19" x14ac:dyDescent="0.25">
      <c r="A77" s="1477"/>
      <c r="B77" s="1478"/>
      <c r="C77" s="1478"/>
      <c r="D77" s="1478"/>
      <c r="E77" s="1478"/>
      <c r="F77" s="1478"/>
      <c r="G77" s="1478"/>
      <c r="H77" s="1478"/>
      <c r="I77" s="1478"/>
      <c r="J77" s="1478"/>
      <c r="K77" s="1478"/>
      <c r="L77" s="1478"/>
      <c r="M77" s="1478"/>
      <c r="N77" s="1478"/>
      <c r="O77" s="1478"/>
      <c r="P77" s="1478"/>
      <c r="Q77" s="1478"/>
      <c r="R77" s="1478"/>
      <c r="S77" s="1479"/>
    </row>
    <row r="78" spans="1:19" x14ac:dyDescent="0.25">
      <c r="A78" s="1477"/>
      <c r="B78" s="1478"/>
      <c r="C78" s="1478"/>
      <c r="D78" s="1478"/>
      <c r="E78" s="1478"/>
      <c r="F78" s="1478"/>
      <c r="G78" s="1478"/>
      <c r="H78" s="1478"/>
      <c r="I78" s="1478"/>
      <c r="J78" s="1478"/>
      <c r="K78" s="1478"/>
      <c r="L78" s="1478"/>
      <c r="M78" s="1478"/>
      <c r="N78" s="1478"/>
      <c r="O78" s="1478"/>
      <c r="P78" s="1478"/>
      <c r="Q78" s="1478"/>
      <c r="R78" s="1478"/>
      <c r="S78" s="1479"/>
    </row>
    <row r="79" spans="1:19" x14ac:dyDescent="0.25">
      <c r="A79" s="1477"/>
      <c r="B79" s="1478"/>
      <c r="C79" s="1478"/>
      <c r="D79" s="1478"/>
      <c r="E79" s="1478"/>
      <c r="F79" s="1478"/>
      <c r="G79" s="1478"/>
      <c r="H79" s="1478"/>
      <c r="I79" s="1478"/>
      <c r="J79" s="1478"/>
      <c r="K79" s="1478"/>
      <c r="L79" s="1478"/>
      <c r="M79" s="1478"/>
      <c r="N79" s="1478"/>
      <c r="O79" s="1478"/>
      <c r="P79" s="1478"/>
      <c r="Q79" s="1478"/>
      <c r="R79" s="1478"/>
      <c r="S79" s="1479"/>
    </row>
    <row r="80" spans="1:19" x14ac:dyDescent="0.25">
      <c r="A80" s="1477"/>
      <c r="B80" s="1478"/>
      <c r="C80" s="1478"/>
      <c r="D80" s="1478"/>
      <c r="E80" s="1478"/>
      <c r="F80" s="1478"/>
      <c r="G80" s="1478"/>
      <c r="H80" s="1478"/>
      <c r="I80" s="1478"/>
      <c r="J80" s="1478"/>
      <c r="K80" s="1478"/>
      <c r="L80" s="1478"/>
      <c r="M80" s="1478"/>
      <c r="N80" s="1478"/>
      <c r="O80" s="1478"/>
      <c r="P80" s="1478"/>
      <c r="Q80" s="1478"/>
      <c r="R80" s="1478"/>
      <c r="S80" s="1479"/>
    </row>
    <row r="81" spans="1:19" x14ac:dyDescent="0.25">
      <c r="A81" s="1477"/>
      <c r="B81" s="1478"/>
      <c r="C81" s="1478"/>
      <c r="D81" s="1478"/>
      <c r="E81" s="1478"/>
      <c r="F81" s="1478"/>
      <c r="G81" s="1478"/>
      <c r="H81" s="1478"/>
      <c r="I81" s="1478"/>
      <c r="J81" s="1478"/>
      <c r="K81" s="1478"/>
      <c r="L81" s="1478"/>
      <c r="M81" s="1478"/>
      <c r="N81" s="1478"/>
      <c r="O81" s="1478"/>
      <c r="P81" s="1478"/>
      <c r="Q81" s="1478"/>
      <c r="R81" s="1478"/>
      <c r="S81" s="1479"/>
    </row>
    <row r="82" spans="1:19" x14ac:dyDescent="0.25">
      <c r="A82" s="1477"/>
      <c r="B82" s="1478"/>
      <c r="C82" s="1478"/>
      <c r="D82" s="1478"/>
      <c r="E82" s="1478"/>
      <c r="F82" s="1478"/>
      <c r="G82" s="1478"/>
      <c r="H82" s="1478"/>
      <c r="I82" s="1478"/>
      <c r="J82" s="1478"/>
      <c r="K82" s="1478"/>
      <c r="L82" s="1478"/>
      <c r="M82" s="1478"/>
      <c r="N82" s="1478"/>
      <c r="O82" s="1478"/>
      <c r="P82" s="1478"/>
      <c r="Q82" s="1478"/>
      <c r="R82" s="1478"/>
      <c r="S82" s="1479"/>
    </row>
    <row r="83" spans="1:19" x14ac:dyDescent="0.25">
      <c r="A83" s="1477"/>
      <c r="B83" s="1478"/>
      <c r="C83" s="1478"/>
      <c r="D83" s="1478"/>
      <c r="E83" s="1478"/>
      <c r="F83" s="1478"/>
      <c r="G83" s="1478"/>
      <c r="H83" s="1478"/>
      <c r="I83" s="1478"/>
      <c r="J83" s="1478"/>
      <c r="K83" s="1478"/>
      <c r="L83" s="1478"/>
      <c r="M83" s="1478"/>
      <c r="N83" s="1478"/>
      <c r="O83" s="1478"/>
      <c r="P83" s="1478"/>
      <c r="Q83" s="1478"/>
      <c r="R83" s="1478"/>
      <c r="S83" s="1479"/>
    </row>
    <row r="84" spans="1:19" x14ac:dyDescent="0.25">
      <c r="A84" s="1477"/>
      <c r="B84" s="1478"/>
      <c r="C84" s="1478"/>
      <c r="D84" s="1478"/>
      <c r="E84" s="1478"/>
      <c r="F84" s="1478"/>
      <c r="G84" s="1478"/>
      <c r="H84" s="1478"/>
      <c r="I84" s="1478"/>
      <c r="J84" s="1478"/>
      <c r="K84" s="1478"/>
      <c r="L84" s="1478"/>
      <c r="M84" s="1478"/>
      <c r="N84" s="1478"/>
      <c r="O84" s="1478"/>
      <c r="P84" s="1478"/>
      <c r="Q84" s="1478"/>
      <c r="R84" s="1478"/>
      <c r="S84" s="1479"/>
    </row>
    <row r="85" spans="1:19" x14ac:dyDescent="0.25">
      <c r="A85" s="1477"/>
      <c r="B85" s="1478"/>
      <c r="C85" s="1478"/>
      <c r="D85" s="1478"/>
      <c r="E85" s="1478"/>
      <c r="F85" s="1478"/>
      <c r="G85" s="1478"/>
      <c r="H85" s="1478"/>
      <c r="I85" s="1478"/>
      <c r="J85" s="1478"/>
      <c r="K85" s="1478"/>
      <c r="L85" s="1478"/>
      <c r="M85" s="1478"/>
      <c r="N85" s="1478"/>
      <c r="O85" s="1478"/>
      <c r="P85" s="1478"/>
      <c r="Q85" s="1478"/>
      <c r="R85" s="1478"/>
      <c r="S85" s="1479"/>
    </row>
    <row r="86" spans="1:19" x14ac:dyDescent="0.25">
      <c r="A86" s="1477"/>
      <c r="B86" s="1478"/>
      <c r="C86" s="1478"/>
      <c r="D86" s="1478"/>
      <c r="E86" s="1478"/>
      <c r="F86" s="1478"/>
      <c r="G86" s="1478"/>
      <c r="H86" s="1478"/>
      <c r="I86" s="1478"/>
      <c r="J86" s="1478"/>
      <c r="K86" s="1478"/>
      <c r="L86" s="1478"/>
      <c r="M86" s="1478"/>
      <c r="N86" s="1478"/>
      <c r="O86" s="1478"/>
      <c r="P86" s="1478"/>
      <c r="Q86" s="1478"/>
      <c r="R86" s="1478"/>
      <c r="S86" s="1479"/>
    </row>
    <row r="87" spans="1:19" x14ac:dyDescent="0.25">
      <c r="A87" s="1477"/>
      <c r="B87" s="1478"/>
      <c r="C87" s="1478"/>
      <c r="D87" s="1478"/>
      <c r="E87" s="1478"/>
      <c r="F87" s="1478"/>
      <c r="G87" s="1478"/>
      <c r="H87" s="1478"/>
      <c r="I87" s="1478"/>
      <c r="J87" s="1478"/>
      <c r="K87" s="1478"/>
      <c r="L87" s="1478"/>
      <c r="M87" s="1478"/>
      <c r="N87" s="1478"/>
      <c r="O87" s="1478"/>
      <c r="P87" s="1478"/>
      <c r="Q87" s="1478"/>
      <c r="R87" s="1478"/>
      <c r="S87" s="1479"/>
    </row>
    <row r="88" spans="1:19" x14ac:dyDescent="0.25">
      <c r="A88" s="1477"/>
      <c r="B88" s="1478"/>
      <c r="C88" s="1478"/>
      <c r="D88" s="1478"/>
      <c r="E88" s="1478"/>
      <c r="F88" s="1478"/>
      <c r="G88" s="1478"/>
      <c r="H88" s="1478"/>
      <c r="I88" s="1478"/>
      <c r="J88" s="1478"/>
      <c r="K88" s="1478"/>
      <c r="L88" s="1478"/>
      <c r="M88" s="1478"/>
      <c r="N88" s="1478"/>
      <c r="O88" s="1478"/>
      <c r="P88" s="1478"/>
      <c r="Q88" s="1478"/>
      <c r="R88" s="1478"/>
      <c r="S88" s="1479"/>
    </row>
    <row r="89" spans="1:19" x14ac:dyDescent="0.25">
      <c r="A89" s="1480"/>
      <c r="B89" s="1481"/>
      <c r="C89" s="1481"/>
      <c r="D89" s="1481"/>
      <c r="E89" s="1481"/>
      <c r="F89" s="1481"/>
      <c r="G89" s="1481"/>
      <c r="H89" s="1481"/>
      <c r="I89" s="1481"/>
      <c r="J89" s="1481"/>
      <c r="K89" s="1481"/>
      <c r="L89" s="1481"/>
      <c r="M89" s="1481"/>
      <c r="N89" s="1481"/>
      <c r="O89" s="1481"/>
      <c r="P89" s="1481"/>
      <c r="Q89" s="1481"/>
      <c r="R89" s="1481"/>
      <c r="S89" s="1482"/>
    </row>
    <row r="90" spans="1:19" x14ac:dyDescent="0.25">
      <c r="A90" s="1437" t="s">
        <v>60</v>
      </c>
      <c r="B90" s="1438"/>
      <c r="C90" s="1438"/>
      <c r="D90" s="1438"/>
      <c r="E90" s="665"/>
      <c r="F90" s="665"/>
      <c r="G90" s="665"/>
      <c r="H90" s="665"/>
      <c r="I90" s="665"/>
      <c r="J90" s="665"/>
      <c r="K90" s="666"/>
      <c r="L90" s="665"/>
      <c r="M90" s="665"/>
      <c r="N90" s="665"/>
      <c r="O90" s="665"/>
      <c r="P90" s="665"/>
      <c r="Q90" s="665"/>
      <c r="R90" s="665"/>
      <c r="S90" s="669"/>
    </row>
    <row r="91" spans="1:19" ht="15.6" x14ac:dyDescent="0.25">
      <c r="A91" s="664" t="s">
        <v>1175</v>
      </c>
      <c r="B91" s="982" t="s">
        <v>1176</v>
      </c>
      <c r="C91" s="832"/>
      <c r="D91" s="832"/>
      <c r="E91" s="832"/>
      <c r="F91" s="832"/>
      <c r="G91" s="1565">
        <v>14000</v>
      </c>
      <c r="H91" s="1565"/>
      <c r="I91" s="830" t="s">
        <v>1233</v>
      </c>
      <c r="J91" s="832"/>
      <c r="K91" s="832" t="s">
        <v>1560</v>
      </c>
      <c r="L91" s="654" t="s">
        <v>1561</v>
      </c>
      <c r="M91" s="654"/>
      <c r="N91" s="654"/>
      <c r="O91" s="654"/>
      <c r="P91" s="654"/>
      <c r="Q91" s="654"/>
      <c r="S91" s="663"/>
    </row>
    <row r="92" spans="1:19" x14ac:dyDescent="0.25">
      <c r="A92" s="664"/>
      <c r="B92" s="982" t="s">
        <v>1179</v>
      </c>
      <c r="C92" s="832"/>
      <c r="D92" s="832"/>
      <c r="E92" s="832"/>
      <c r="F92" s="917"/>
      <c r="G92" s="1565">
        <v>10</v>
      </c>
      <c r="H92" s="1565"/>
      <c r="I92" s="832" t="s">
        <v>1177</v>
      </c>
      <c r="J92" s="832"/>
      <c r="K92" s="832" t="s">
        <v>1562</v>
      </c>
      <c r="L92" s="832" t="s">
        <v>1566</v>
      </c>
      <c r="M92" s="654"/>
      <c r="N92" s="654"/>
      <c r="O92" s="654"/>
      <c r="P92" s="654"/>
      <c r="Q92" s="654"/>
      <c r="R92" s="654"/>
      <c r="S92" s="663"/>
    </row>
    <row r="93" spans="1:19" x14ac:dyDescent="0.25">
      <c r="A93" s="664"/>
      <c r="B93" s="982" t="s">
        <v>1178</v>
      </c>
      <c r="C93" s="832"/>
      <c r="D93" s="832"/>
      <c r="E93" s="832"/>
      <c r="F93" s="832"/>
      <c r="G93" s="1565">
        <v>80</v>
      </c>
      <c r="H93" s="1565"/>
      <c r="I93" s="832" t="s">
        <v>187</v>
      </c>
      <c r="J93" s="832"/>
      <c r="K93" s="832" t="s">
        <v>1563</v>
      </c>
      <c r="L93" s="832" t="s">
        <v>1564</v>
      </c>
      <c r="M93" s="654"/>
      <c r="N93" s="654"/>
      <c r="O93" s="654"/>
      <c r="P93" s="654"/>
      <c r="Q93" s="654"/>
      <c r="R93" s="654"/>
      <c r="S93" s="663"/>
    </row>
    <row r="94" spans="1:19" x14ac:dyDescent="0.25">
      <c r="A94" s="664"/>
      <c r="B94" s="982" t="s">
        <v>450</v>
      </c>
      <c r="C94" s="832"/>
      <c r="D94" s="832"/>
      <c r="E94" s="832"/>
      <c r="F94" s="832"/>
      <c r="G94" s="1565">
        <v>5600</v>
      </c>
      <c r="H94" s="1565">
        <v>4500</v>
      </c>
      <c r="I94" s="832"/>
      <c r="J94" s="832"/>
      <c r="K94" s="832" t="s">
        <v>1562</v>
      </c>
      <c r="L94" s="832" t="s">
        <v>1565</v>
      </c>
      <c r="M94" s="654"/>
      <c r="N94" s="654"/>
      <c r="O94" s="654"/>
      <c r="P94" s="654"/>
      <c r="Q94" s="654"/>
      <c r="R94" s="654"/>
      <c r="S94" s="663"/>
    </row>
    <row r="95" spans="1:19" x14ac:dyDescent="0.25">
      <c r="A95" s="664"/>
      <c r="B95" s="832"/>
      <c r="C95" s="832"/>
      <c r="D95" s="832"/>
      <c r="E95" s="832"/>
      <c r="F95" s="832"/>
      <c r="G95" s="1565"/>
      <c r="H95" s="1565"/>
      <c r="I95" s="832"/>
      <c r="J95" s="832"/>
      <c r="K95" s="832" t="s">
        <v>1570</v>
      </c>
      <c r="L95" s="832"/>
      <c r="M95" s="654"/>
      <c r="N95" s="654" t="s">
        <v>1567</v>
      </c>
      <c r="O95" s="654"/>
      <c r="P95" s="654"/>
      <c r="Q95" s="654"/>
      <c r="R95" s="654"/>
      <c r="S95" s="663"/>
    </row>
    <row r="96" spans="1:19" ht="13.8" x14ac:dyDescent="0.25">
      <c r="A96" s="664"/>
      <c r="B96" s="832"/>
      <c r="C96" s="832" t="s">
        <v>1568</v>
      </c>
      <c r="D96" s="832"/>
      <c r="E96" s="832" t="s">
        <v>1560</v>
      </c>
      <c r="G96" s="567">
        <v>2.35</v>
      </c>
      <c r="H96" s="1571" t="s">
        <v>1571</v>
      </c>
      <c r="I96" s="1572"/>
      <c r="K96" s="1292" t="s">
        <v>1570</v>
      </c>
      <c r="L96" s="662"/>
      <c r="M96" s="1293"/>
      <c r="N96" s="1294" t="s">
        <v>1573</v>
      </c>
      <c r="O96" s="1294"/>
      <c r="P96" s="1294"/>
      <c r="Q96" s="1293"/>
      <c r="R96" s="654"/>
      <c r="S96" s="663"/>
    </row>
    <row r="97" spans="1:19" x14ac:dyDescent="0.25">
      <c r="A97" s="664"/>
      <c r="B97" s="654"/>
      <c r="C97" s="654"/>
      <c r="D97" s="654"/>
      <c r="E97" s="654" t="s">
        <v>1569</v>
      </c>
      <c r="F97" s="1570">
        <v>1.7</v>
      </c>
      <c r="G97" s="1570"/>
      <c r="H97" s="1571" t="s">
        <v>1572</v>
      </c>
      <c r="I97" s="1572"/>
      <c r="J97" s="654"/>
      <c r="K97" s="1093" t="s">
        <v>583</v>
      </c>
      <c r="L97" s="654"/>
      <c r="M97" s="654"/>
      <c r="N97" s="1295" t="s">
        <v>1574</v>
      </c>
      <c r="O97" s="1295"/>
      <c r="P97" s="1295"/>
      <c r="Q97" s="654"/>
      <c r="R97" s="654"/>
      <c r="S97" s="663"/>
    </row>
    <row r="98" spans="1:19" x14ac:dyDescent="0.25">
      <c r="A98" s="664"/>
      <c r="B98" s="654"/>
      <c r="C98" s="654"/>
      <c r="D98" s="654"/>
      <c r="E98" s="654"/>
      <c r="F98" s="654"/>
      <c r="G98" s="654"/>
      <c r="H98" s="654"/>
      <c r="I98" s="654"/>
      <c r="J98" s="654"/>
      <c r="K98" s="654"/>
      <c r="L98" s="654"/>
      <c r="M98" s="654"/>
      <c r="N98" s="654"/>
      <c r="O98" s="654"/>
      <c r="P98" s="654"/>
      <c r="Q98" s="654"/>
      <c r="R98" s="654"/>
      <c r="S98" s="663"/>
    </row>
    <row r="99" spans="1:19" x14ac:dyDescent="0.25">
      <c r="A99" s="664"/>
      <c r="B99" s="654"/>
      <c r="C99" s="654"/>
      <c r="D99" s="654"/>
      <c r="E99" s="654"/>
      <c r="F99" s="654"/>
      <c r="G99" s="915" t="s">
        <v>528</v>
      </c>
      <c r="H99" s="654"/>
      <c r="I99" s="654"/>
      <c r="J99" s="660"/>
      <c r="K99" s="654"/>
      <c r="L99" s="943"/>
      <c r="M99" s="943"/>
      <c r="N99" s="916" t="s">
        <v>61</v>
      </c>
      <c r="O99" s="654"/>
      <c r="P99" s="654"/>
      <c r="Q99" s="943"/>
      <c r="R99" s="654"/>
      <c r="S99" s="663"/>
    </row>
    <row r="100" spans="1:19" x14ac:dyDescent="0.25">
      <c r="A100" s="664"/>
      <c r="B100" s="654"/>
      <c r="C100" s="1296" t="s">
        <v>1575</v>
      </c>
      <c r="D100" s="654"/>
      <c r="E100" s="654"/>
      <c r="F100" s="1566">
        <v>14000</v>
      </c>
      <c r="G100" s="1567"/>
      <c r="H100" s="898" t="s">
        <v>180</v>
      </c>
      <c r="I100" s="927" t="s">
        <v>1559</v>
      </c>
      <c r="J100" s="942"/>
      <c r="K100" s="942" t="s">
        <v>1180</v>
      </c>
      <c r="L100" s="981" t="s">
        <v>1558</v>
      </c>
      <c r="M100" s="943"/>
      <c r="N100" s="1568">
        <v>63000</v>
      </c>
      <c r="O100" s="1569"/>
      <c r="P100" s="979" t="s">
        <v>62</v>
      </c>
      <c r="Q100" s="943"/>
      <c r="R100" s="1093" t="s">
        <v>1576</v>
      </c>
      <c r="S100" s="663"/>
    </row>
    <row r="101" spans="1:19" x14ac:dyDescent="0.25">
      <c r="A101" s="578"/>
      <c r="B101" s="574"/>
      <c r="C101" s="574"/>
      <c r="D101" s="574"/>
      <c r="E101" s="574"/>
      <c r="F101" s="574"/>
      <c r="G101" s="574"/>
      <c r="H101" s="574"/>
      <c r="I101" s="574"/>
      <c r="J101" s="574"/>
      <c r="K101" s="574"/>
      <c r="L101" s="574"/>
      <c r="M101" s="574"/>
      <c r="N101" s="574"/>
      <c r="O101" s="574"/>
      <c r="P101" s="574"/>
      <c r="Q101" s="574"/>
      <c r="R101" s="574"/>
      <c r="S101" s="577"/>
    </row>
    <row r="102" spans="1:19" x14ac:dyDescent="0.25">
      <c r="A102" s="1437" t="s">
        <v>352</v>
      </c>
      <c r="B102" s="1438"/>
      <c r="C102" s="1438"/>
      <c r="D102" s="1438"/>
      <c r="E102" s="665"/>
      <c r="F102" s="665"/>
      <c r="G102" s="665"/>
      <c r="H102" s="665"/>
      <c r="I102" s="665"/>
      <c r="J102" s="665"/>
      <c r="K102" s="666"/>
      <c r="L102" s="665"/>
      <c r="M102" s="665"/>
      <c r="N102" s="665"/>
      <c r="O102" s="665"/>
      <c r="P102" s="665"/>
      <c r="Q102" s="665"/>
      <c r="R102" s="665"/>
      <c r="S102" s="669"/>
    </row>
    <row r="103" spans="1:19" x14ac:dyDescent="0.25">
      <c r="A103" s="1027"/>
      <c r="B103" s="1025"/>
      <c r="C103" s="1025"/>
      <c r="D103" s="1025"/>
      <c r="E103" s="660"/>
      <c r="F103" s="660"/>
      <c r="G103" s="660"/>
      <c r="H103" s="660"/>
      <c r="I103" s="660"/>
      <c r="J103" s="660"/>
      <c r="K103" s="896"/>
      <c r="L103" s="660"/>
      <c r="M103" s="660"/>
      <c r="N103" s="660"/>
      <c r="O103" s="660"/>
      <c r="P103" s="660"/>
      <c r="Q103" s="660"/>
      <c r="R103" s="660"/>
      <c r="S103" s="661"/>
    </row>
    <row r="104" spans="1:19" x14ac:dyDescent="0.25">
      <c r="A104" s="1027"/>
      <c r="B104" s="1025"/>
      <c r="C104" s="1025"/>
      <c r="D104" s="1025"/>
      <c r="E104" s="660"/>
      <c r="F104" s="660"/>
      <c r="G104" s="660"/>
      <c r="H104" s="660"/>
      <c r="I104" s="660"/>
      <c r="J104" s="660"/>
      <c r="K104" s="896"/>
      <c r="L104" s="660"/>
      <c r="M104" s="660"/>
      <c r="N104" s="660"/>
      <c r="O104" s="660"/>
      <c r="P104" s="660"/>
      <c r="Q104" s="660"/>
      <c r="R104" s="660"/>
      <c r="S104" s="661"/>
    </row>
    <row r="105" spans="1:19" ht="12.75" customHeight="1" x14ac:dyDescent="0.25">
      <c r="A105" s="664"/>
      <c r="B105" s="654"/>
      <c r="C105" s="654"/>
      <c r="D105" s="654"/>
      <c r="E105" s="654"/>
      <c r="F105" s="654"/>
      <c r="G105" s="654"/>
      <c r="H105" s="654"/>
      <c r="I105" s="654"/>
      <c r="J105" s="654"/>
      <c r="K105" s="654"/>
      <c r="L105" s="654"/>
      <c r="M105" s="338" t="s">
        <v>347</v>
      </c>
      <c r="N105" s="654"/>
      <c r="O105" s="660"/>
      <c r="P105" s="654"/>
      <c r="Q105" s="654"/>
      <c r="R105" s="654"/>
      <c r="S105" s="663"/>
    </row>
    <row r="106" spans="1:19" ht="15.6" x14ac:dyDescent="0.25">
      <c r="A106" s="875" t="s">
        <v>1182</v>
      </c>
      <c r="B106" s="654"/>
      <c r="C106" s="654"/>
      <c r="D106" s="654"/>
      <c r="E106" s="654"/>
      <c r="F106" s="654"/>
      <c r="G106" s="654"/>
      <c r="H106" s="654"/>
      <c r="I106" s="654"/>
      <c r="J106" s="654"/>
      <c r="K106" s="654"/>
      <c r="L106" s="654">
        <v>160</v>
      </c>
      <c r="M106" s="944" t="s">
        <v>1234</v>
      </c>
      <c r="N106" s="654"/>
      <c r="O106" s="944" t="s">
        <v>1184</v>
      </c>
      <c r="P106" s="654"/>
      <c r="Q106" s="654"/>
      <c r="R106" s="654"/>
      <c r="S106" s="663"/>
    </row>
    <row r="107" spans="1:19" x14ac:dyDescent="0.25">
      <c r="A107" s="664"/>
      <c r="B107" s="654"/>
      <c r="C107" s="654"/>
      <c r="D107" s="654"/>
      <c r="E107" s="654"/>
      <c r="F107" s="654"/>
      <c r="G107" s="654"/>
      <c r="H107" s="654"/>
      <c r="I107" s="654"/>
      <c r="J107" s="654"/>
      <c r="K107" s="654"/>
      <c r="L107" s="654"/>
      <c r="M107" s="996" t="s">
        <v>1185</v>
      </c>
      <c r="N107" s="654"/>
      <c r="O107" s="654"/>
      <c r="P107" s="654"/>
      <c r="Q107" s="654"/>
      <c r="R107" s="654"/>
      <c r="S107" s="663"/>
    </row>
    <row r="108" spans="1:19" ht="12.75" customHeight="1" x14ac:dyDescent="0.25">
      <c r="A108" s="664"/>
      <c r="B108" s="654"/>
      <c r="C108" s="654"/>
      <c r="D108" s="654"/>
      <c r="E108" s="654"/>
      <c r="F108" s="654"/>
      <c r="G108" s="654"/>
      <c r="H108" s="654"/>
      <c r="I108" s="654"/>
      <c r="J108" s="654"/>
      <c r="K108" s="1011"/>
      <c r="L108" s="654"/>
      <c r="M108" s="654"/>
      <c r="N108" s="654"/>
      <c r="O108" s="654"/>
      <c r="P108" s="654"/>
      <c r="Q108" s="654"/>
      <c r="R108" s="654"/>
      <c r="S108" s="663"/>
    </row>
    <row r="109" spans="1:19" ht="14.25" customHeight="1" x14ac:dyDescent="0.25">
      <c r="A109" s="862" t="s">
        <v>1183</v>
      </c>
      <c r="B109" s="654"/>
      <c r="C109" s="654"/>
      <c r="D109" s="654"/>
      <c r="E109" s="654"/>
      <c r="F109" s="654"/>
      <c r="G109" s="654"/>
      <c r="H109" s="654"/>
      <c r="I109" s="654"/>
      <c r="J109" s="654"/>
      <c r="K109" s="1011"/>
      <c r="L109" s="654">
        <v>57</v>
      </c>
      <c r="M109" s="944" t="s">
        <v>1234</v>
      </c>
      <c r="N109" s="654"/>
      <c r="O109" s="944" t="s">
        <v>1184</v>
      </c>
      <c r="P109" s="654"/>
      <c r="Q109" s="654"/>
      <c r="R109" s="654"/>
      <c r="S109" s="663"/>
    </row>
    <row r="110" spans="1:19" ht="14.25" customHeight="1" x14ac:dyDescent="0.25">
      <c r="A110" s="862"/>
      <c r="B110" s="654"/>
      <c r="C110" s="654"/>
      <c r="D110" s="654"/>
      <c r="E110" s="654"/>
      <c r="F110" s="654"/>
      <c r="G110" s="654"/>
      <c r="H110" s="654"/>
      <c r="I110" s="654"/>
      <c r="J110" s="654"/>
      <c r="K110" s="1011"/>
      <c r="L110" s="654"/>
      <c r="M110" s="944"/>
      <c r="N110" s="654"/>
      <c r="O110" s="944"/>
      <c r="P110" s="654"/>
      <c r="Q110" s="654"/>
      <c r="R110" s="654"/>
      <c r="S110" s="663"/>
    </row>
    <row r="111" spans="1:19" ht="14.25" customHeight="1" x14ac:dyDescent="0.25">
      <c r="A111" s="664"/>
      <c r="B111" s="654"/>
      <c r="C111" s="654"/>
      <c r="D111" s="654"/>
      <c r="E111" s="654"/>
      <c r="F111" s="654"/>
      <c r="G111" s="654"/>
      <c r="H111" s="654"/>
      <c r="I111" s="654"/>
      <c r="J111" s="654"/>
      <c r="K111" s="1011"/>
      <c r="L111" s="654"/>
      <c r="M111" s="654"/>
      <c r="N111" s="654"/>
      <c r="O111" s="654"/>
      <c r="P111" s="654"/>
      <c r="Q111" s="654"/>
      <c r="R111" s="654"/>
      <c r="S111" s="663"/>
    </row>
    <row r="112" spans="1:19" ht="14.25" customHeight="1" x14ac:dyDescent="0.25">
      <c r="A112" s="664"/>
      <c r="B112" s="457" t="s">
        <v>1028</v>
      </c>
      <c r="C112" s="457"/>
      <c r="D112" s="457"/>
      <c r="E112" s="457"/>
      <c r="F112" s="457"/>
      <c r="G112" s="654"/>
      <c r="H112" s="654"/>
      <c r="I112" s="654"/>
      <c r="J112" s="654"/>
      <c r="K112" s="654"/>
      <c r="L112" s="654"/>
      <c r="M112" s="654"/>
      <c r="N112" s="654"/>
      <c r="O112" s="654"/>
      <c r="P112" s="654"/>
      <c r="Q112" s="654"/>
      <c r="R112" s="654"/>
      <c r="S112" s="663"/>
    </row>
    <row r="113" spans="1:21" x14ac:dyDescent="0.25">
      <c r="A113" s="664"/>
      <c r="B113" s="457" t="s">
        <v>1187</v>
      </c>
      <c r="C113" s="457"/>
      <c r="D113" s="457"/>
      <c r="E113" s="457"/>
      <c r="F113" s="457"/>
      <c r="G113" s="457"/>
      <c r="H113" s="654"/>
      <c r="I113" s="654"/>
      <c r="J113" s="654"/>
      <c r="K113" s="654"/>
      <c r="L113" s="654"/>
      <c r="M113" s="944" t="s">
        <v>1053</v>
      </c>
      <c r="N113" s="654"/>
      <c r="O113" s="654"/>
      <c r="P113" s="654"/>
      <c r="Q113" s="654"/>
      <c r="R113" s="654"/>
      <c r="S113" s="663"/>
    </row>
    <row r="114" spans="1:21" x14ac:dyDescent="0.25">
      <c r="A114" s="664"/>
      <c r="B114" s="1564" t="s">
        <v>1186</v>
      </c>
      <c r="C114" s="1564"/>
      <c r="D114" s="654"/>
      <c r="E114" s="654"/>
      <c r="F114" s="654"/>
      <c r="G114" s="654"/>
      <c r="H114" s="654"/>
      <c r="I114" s="654"/>
      <c r="J114" s="654"/>
      <c r="K114" s="654"/>
      <c r="L114" s="654"/>
      <c r="M114" s="654"/>
      <c r="N114" s="654"/>
      <c r="O114" s="654"/>
      <c r="P114" s="654"/>
      <c r="Q114" s="654"/>
      <c r="R114" s="654"/>
      <c r="S114" s="663"/>
    </row>
    <row r="115" spans="1:21" x14ac:dyDescent="0.25">
      <c r="A115" s="664"/>
      <c r="B115" s="1026"/>
      <c r="C115" s="1026"/>
      <c r="D115" s="654"/>
      <c r="E115" s="654"/>
      <c r="F115" s="654"/>
      <c r="G115" s="654"/>
      <c r="H115" s="654"/>
      <c r="I115" s="654"/>
      <c r="J115" s="654"/>
      <c r="K115" s="654"/>
      <c r="L115" s="654"/>
      <c r="M115" s="654"/>
      <c r="N115" s="654"/>
      <c r="O115" s="654"/>
      <c r="P115" s="654"/>
      <c r="Q115" s="654"/>
      <c r="R115" s="654"/>
      <c r="S115" s="663"/>
    </row>
    <row r="116" spans="1:21" x14ac:dyDescent="0.25">
      <c r="A116" s="578"/>
      <c r="B116" s="574"/>
      <c r="C116" s="574"/>
      <c r="D116" s="574"/>
      <c r="E116" s="574"/>
      <c r="F116" s="574"/>
      <c r="G116" s="574"/>
      <c r="H116" s="574"/>
      <c r="I116" s="574"/>
      <c r="J116" s="574"/>
      <c r="K116" s="574"/>
      <c r="L116" s="574"/>
      <c r="M116" s="574"/>
      <c r="N116" s="574"/>
      <c r="O116" s="574"/>
      <c r="P116" s="574"/>
      <c r="Q116" s="574"/>
      <c r="R116" s="574"/>
      <c r="S116" s="577"/>
    </row>
    <row r="117" spans="1:21" ht="13.8" x14ac:dyDescent="0.25">
      <c r="A117" s="1452" t="s">
        <v>51</v>
      </c>
      <c r="B117" s="1453"/>
      <c r="C117" s="1453"/>
      <c r="D117" s="1454"/>
      <c r="E117" s="1455" t="s">
        <v>1189</v>
      </c>
      <c r="F117" s="1456"/>
      <c r="G117" s="1456"/>
      <c r="H117" s="1456"/>
      <c r="I117" s="1456"/>
      <c r="J117" s="1456"/>
      <c r="K117" s="1456"/>
      <c r="L117" s="1456"/>
      <c r="M117" s="1456"/>
      <c r="N117" s="1456"/>
      <c r="O117" s="1456"/>
      <c r="P117" s="1456"/>
      <c r="Q117" s="1456"/>
      <c r="R117" s="1456"/>
      <c r="S117" s="1457"/>
      <c r="U117" s="671"/>
    </row>
    <row r="118" spans="1:21" ht="13.8" x14ac:dyDescent="0.25">
      <c r="A118" s="1461" t="s">
        <v>1188</v>
      </c>
      <c r="B118" s="1462"/>
      <c r="C118" s="1462"/>
      <c r="D118" s="1463"/>
      <c r="E118" s="1458"/>
      <c r="F118" s="1459"/>
      <c r="G118" s="1459"/>
      <c r="H118" s="1459"/>
      <c r="I118" s="1459"/>
      <c r="J118" s="1459"/>
      <c r="K118" s="1459"/>
      <c r="L118" s="1459"/>
      <c r="M118" s="1459"/>
      <c r="N118" s="1459"/>
      <c r="O118" s="1459"/>
      <c r="P118" s="1459"/>
      <c r="Q118" s="1459"/>
      <c r="R118" s="1459"/>
      <c r="S118" s="1460"/>
      <c r="U118" s="671"/>
    </row>
    <row r="119" spans="1:21" ht="13.8" x14ac:dyDescent="0.25">
      <c r="A119" s="1464" t="s">
        <v>52</v>
      </c>
      <c r="B119" s="1465"/>
      <c r="C119" s="1465"/>
      <c r="D119" s="1466"/>
      <c r="E119" s="1467" t="s">
        <v>362</v>
      </c>
      <c r="F119" s="1468"/>
      <c r="G119" s="1468"/>
      <c r="H119" s="1468"/>
      <c r="I119" s="1468"/>
      <c r="J119" s="1468"/>
      <c r="K119" s="1468"/>
      <c r="L119" s="1468"/>
      <c r="M119" s="1468"/>
      <c r="N119" s="1468"/>
      <c r="O119" s="1468"/>
      <c r="P119" s="1468"/>
      <c r="Q119" s="1468"/>
      <c r="R119" s="1468"/>
      <c r="S119" s="1469"/>
    </row>
    <row r="120" spans="1:21" x14ac:dyDescent="0.25">
      <c r="A120" s="1437" t="s">
        <v>53</v>
      </c>
      <c r="B120" s="1438"/>
      <c r="C120" s="1438"/>
      <c r="D120" s="1438"/>
      <c r="E120" s="1017"/>
      <c r="F120" s="660"/>
      <c r="G120" s="660"/>
      <c r="H120" s="660"/>
      <c r="I120" s="660"/>
      <c r="J120" s="660"/>
      <c r="K120" s="660"/>
      <c r="L120" s="660"/>
      <c r="M120" s="660"/>
      <c r="N120" s="660"/>
      <c r="O120" s="660"/>
      <c r="P120" s="660"/>
      <c r="Q120" s="660"/>
      <c r="R120" s="660"/>
      <c r="S120" s="661"/>
    </row>
    <row r="121" spans="1:21" x14ac:dyDescent="0.25">
      <c r="A121" s="1470" t="s">
        <v>1190</v>
      </c>
      <c r="B121" s="1471"/>
      <c r="C121" s="1471"/>
      <c r="D121" s="1471"/>
      <c r="E121" s="1471"/>
      <c r="F121" s="1471"/>
      <c r="G121" s="1471"/>
      <c r="H121" s="1471"/>
      <c r="I121" s="1471"/>
      <c r="J121" s="1471"/>
      <c r="K121" s="1471"/>
      <c r="L121" s="1471"/>
      <c r="M121" s="1471"/>
      <c r="N121" s="1471"/>
      <c r="O121" s="1471"/>
      <c r="P121" s="1471"/>
      <c r="Q121" s="1471"/>
      <c r="R121" s="1471"/>
      <c r="S121" s="1472"/>
    </row>
    <row r="122" spans="1:21" x14ac:dyDescent="0.25">
      <c r="A122" s="1473"/>
      <c r="B122" s="1471"/>
      <c r="C122" s="1471"/>
      <c r="D122" s="1471"/>
      <c r="E122" s="1471"/>
      <c r="F122" s="1471"/>
      <c r="G122" s="1471"/>
      <c r="H122" s="1471"/>
      <c r="I122" s="1471"/>
      <c r="J122" s="1471"/>
      <c r="K122" s="1471"/>
      <c r="L122" s="1471"/>
      <c r="M122" s="1471"/>
      <c r="N122" s="1471"/>
      <c r="O122" s="1471"/>
      <c r="P122" s="1471"/>
      <c r="Q122" s="1471"/>
      <c r="R122" s="1471"/>
      <c r="S122" s="1472"/>
    </row>
    <row r="123" spans="1:21" x14ac:dyDescent="0.25">
      <c r="A123" s="1473"/>
      <c r="B123" s="1471"/>
      <c r="C123" s="1471"/>
      <c r="D123" s="1471"/>
      <c r="E123" s="1471"/>
      <c r="F123" s="1471"/>
      <c r="G123" s="1471"/>
      <c r="H123" s="1471"/>
      <c r="I123" s="1471"/>
      <c r="J123" s="1471"/>
      <c r="K123" s="1471"/>
      <c r="L123" s="1471"/>
      <c r="M123" s="1471"/>
      <c r="N123" s="1471"/>
      <c r="O123" s="1471"/>
      <c r="P123" s="1471"/>
      <c r="Q123" s="1471"/>
      <c r="R123" s="1471"/>
      <c r="S123" s="1472"/>
    </row>
    <row r="124" spans="1:21" x14ac:dyDescent="0.25">
      <c r="A124" s="1473"/>
      <c r="B124" s="1471"/>
      <c r="C124" s="1471"/>
      <c r="D124" s="1471"/>
      <c r="E124" s="1471"/>
      <c r="F124" s="1471"/>
      <c r="G124" s="1471"/>
      <c r="H124" s="1471"/>
      <c r="I124" s="1471"/>
      <c r="J124" s="1471"/>
      <c r="K124" s="1471"/>
      <c r="L124" s="1471"/>
      <c r="M124" s="1471"/>
      <c r="N124" s="1471"/>
      <c r="O124" s="1471"/>
      <c r="P124" s="1471"/>
      <c r="Q124" s="1471"/>
      <c r="R124" s="1471"/>
      <c r="S124" s="1472"/>
    </row>
    <row r="125" spans="1:21" x14ac:dyDescent="0.25">
      <c r="A125" s="1473"/>
      <c r="B125" s="1471"/>
      <c r="C125" s="1471"/>
      <c r="D125" s="1471"/>
      <c r="E125" s="1471"/>
      <c r="F125" s="1471"/>
      <c r="G125" s="1471"/>
      <c r="H125" s="1471"/>
      <c r="I125" s="1471"/>
      <c r="J125" s="1471"/>
      <c r="K125" s="1471"/>
      <c r="L125" s="1471"/>
      <c r="M125" s="1471"/>
      <c r="N125" s="1471"/>
      <c r="O125" s="1471"/>
      <c r="P125" s="1471"/>
      <c r="Q125" s="1471"/>
      <c r="R125" s="1471"/>
      <c r="S125" s="1472"/>
    </row>
    <row r="126" spans="1:21" x14ac:dyDescent="0.25">
      <c r="A126" s="1473"/>
      <c r="B126" s="1471"/>
      <c r="C126" s="1471"/>
      <c r="D126" s="1471"/>
      <c r="E126" s="1471"/>
      <c r="F126" s="1471"/>
      <c r="G126" s="1471"/>
      <c r="H126" s="1471"/>
      <c r="I126" s="1471"/>
      <c r="J126" s="1471"/>
      <c r="K126" s="1471"/>
      <c r="L126" s="1471"/>
      <c r="M126" s="1471"/>
      <c r="N126" s="1471"/>
      <c r="O126" s="1471"/>
      <c r="P126" s="1471"/>
      <c r="Q126" s="1471"/>
      <c r="R126" s="1471"/>
      <c r="S126" s="1472"/>
    </row>
    <row r="127" spans="1:21" x14ac:dyDescent="0.25">
      <c r="A127" s="1473"/>
      <c r="B127" s="1471"/>
      <c r="C127" s="1471"/>
      <c r="D127" s="1471"/>
      <c r="E127" s="1471"/>
      <c r="F127" s="1471"/>
      <c r="G127" s="1471"/>
      <c r="H127" s="1471"/>
      <c r="I127" s="1471"/>
      <c r="J127" s="1471"/>
      <c r="K127" s="1471"/>
      <c r="L127" s="1471"/>
      <c r="M127" s="1471"/>
      <c r="N127" s="1471"/>
      <c r="O127" s="1471"/>
      <c r="P127" s="1471"/>
      <c r="Q127" s="1471"/>
      <c r="R127" s="1471"/>
      <c r="S127" s="1472"/>
    </row>
    <row r="128" spans="1:21" x14ac:dyDescent="0.25">
      <c r="A128" s="1474"/>
      <c r="B128" s="1475"/>
      <c r="C128" s="1475"/>
      <c r="D128" s="1475"/>
      <c r="E128" s="1475"/>
      <c r="F128" s="1475"/>
      <c r="G128" s="1475"/>
      <c r="H128" s="1475"/>
      <c r="I128" s="1475"/>
      <c r="J128" s="1475"/>
      <c r="K128" s="1475"/>
      <c r="L128" s="1475"/>
      <c r="M128" s="1475"/>
      <c r="N128" s="1475"/>
      <c r="O128" s="1475"/>
      <c r="P128" s="1475"/>
      <c r="Q128" s="1475"/>
      <c r="R128" s="1475"/>
      <c r="S128" s="1476"/>
    </row>
    <row r="129" spans="1:19" x14ac:dyDescent="0.25">
      <c r="A129" s="1437" t="s">
        <v>351</v>
      </c>
      <c r="B129" s="1438"/>
      <c r="C129" s="1438"/>
      <c r="D129" s="1438"/>
      <c r="E129" s="668"/>
      <c r="F129" s="665"/>
      <c r="G129" s="665"/>
      <c r="H129" s="665"/>
      <c r="I129" s="665"/>
      <c r="J129" s="665"/>
      <c r="K129" s="665"/>
      <c r="L129" s="665"/>
      <c r="M129" s="665"/>
      <c r="N129" s="665"/>
      <c r="O129" s="665"/>
      <c r="P129" s="665"/>
      <c r="Q129" s="665"/>
      <c r="R129" s="665"/>
      <c r="S129" s="669"/>
    </row>
    <row r="130" spans="1:19" x14ac:dyDescent="0.25">
      <c r="A130" s="1477" t="s">
        <v>1191</v>
      </c>
      <c r="B130" s="1478"/>
      <c r="C130" s="1478"/>
      <c r="D130" s="1478"/>
      <c r="E130" s="1478"/>
      <c r="F130" s="1478"/>
      <c r="G130" s="1478"/>
      <c r="H130" s="1478"/>
      <c r="I130" s="1478"/>
      <c r="J130" s="1478"/>
      <c r="K130" s="1478"/>
      <c r="L130" s="1478"/>
      <c r="M130" s="1478"/>
      <c r="N130" s="1478"/>
      <c r="O130" s="1478"/>
      <c r="P130" s="1478"/>
      <c r="Q130" s="1478"/>
      <c r="R130" s="1478"/>
      <c r="S130" s="1479"/>
    </row>
    <row r="131" spans="1:19" x14ac:dyDescent="0.25">
      <c r="A131" s="1477"/>
      <c r="B131" s="1478"/>
      <c r="C131" s="1478"/>
      <c r="D131" s="1478"/>
      <c r="E131" s="1478"/>
      <c r="F131" s="1478"/>
      <c r="G131" s="1478"/>
      <c r="H131" s="1478"/>
      <c r="I131" s="1478"/>
      <c r="J131" s="1478"/>
      <c r="K131" s="1478"/>
      <c r="L131" s="1478"/>
      <c r="M131" s="1478"/>
      <c r="N131" s="1478"/>
      <c r="O131" s="1478"/>
      <c r="P131" s="1478"/>
      <c r="Q131" s="1478"/>
      <c r="R131" s="1478"/>
      <c r="S131" s="1479"/>
    </row>
    <row r="132" spans="1:19" x14ac:dyDescent="0.25">
      <c r="A132" s="1480"/>
      <c r="B132" s="1481"/>
      <c r="C132" s="1481"/>
      <c r="D132" s="1481"/>
      <c r="E132" s="1481"/>
      <c r="F132" s="1481"/>
      <c r="G132" s="1481"/>
      <c r="H132" s="1481"/>
      <c r="I132" s="1481"/>
      <c r="J132" s="1481"/>
      <c r="K132" s="1481"/>
      <c r="L132" s="1481"/>
      <c r="M132" s="1481"/>
      <c r="N132" s="1481"/>
      <c r="O132" s="1481"/>
      <c r="P132" s="1481"/>
      <c r="Q132" s="1481"/>
      <c r="R132" s="1481"/>
      <c r="S132" s="1482"/>
    </row>
    <row r="133" spans="1:19" x14ac:dyDescent="0.25">
      <c r="A133" s="1437" t="s">
        <v>54</v>
      </c>
      <c r="B133" s="1438"/>
      <c r="C133" s="1438"/>
      <c r="D133" s="1438"/>
      <c r="E133" s="660"/>
      <c r="F133" s="660"/>
      <c r="G133" s="660"/>
      <c r="H133" s="660"/>
      <c r="I133" s="660"/>
      <c r="J133" s="660"/>
      <c r="K133" s="660"/>
      <c r="L133" s="660"/>
      <c r="M133" s="660"/>
      <c r="N133" s="660"/>
      <c r="O133" s="660"/>
      <c r="P133" s="660"/>
      <c r="Q133" s="660"/>
      <c r="R133" s="660"/>
      <c r="S133" s="661"/>
    </row>
    <row r="134" spans="1:19" x14ac:dyDescent="0.25">
      <c r="A134" s="1477" t="s">
        <v>1192</v>
      </c>
      <c r="B134" s="1478"/>
      <c r="C134" s="1478"/>
      <c r="D134" s="1478"/>
      <c r="E134" s="1478"/>
      <c r="F134" s="1478"/>
      <c r="G134" s="1478"/>
      <c r="H134" s="1478"/>
      <c r="I134" s="1478"/>
      <c r="J134" s="1478"/>
      <c r="K134" s="1478"/>
      <c r="L134" s="1478"/>
      <c r="M134" s="1478"/>
      <c r="N134" s="1478"/>
      <c r="O134" s="1478"/>
      <c r="P134" s="1478"/>
      <c r="Q134" s="1478"/>
      <c r="R134" s="1478"/>
      <c r="S134" s="1479"/>
    </row>
    <row r="135" spans="1:19" x14ac:dyDescent="0.25">
      <c r="A135" s="1477"/>
      <c r="B135" s="1478"/>
      <c r="C135" s="1478"/>
      <c r="D135" s="1478"/>
      <c r="E135" s="1478"/>
      <c r="F135" s="1478"/>
      <c r="G135" s="1478"/>
      <c r="H135" s="1478"/>
      <c r="I135" s="1478"/>
      <c r="J135" s="1478"/>
      <c r="K135" s="1478"/>
      <c r="L135" s="1478"/>
      <c r="M135" s="1478"/>
      <c r="N135" s="1478"/>
      <c r="O135" s="1478"/>
      <c r="P135" s="1478"/>
      <c r="Q135" s="1478"/>
      <c r="R135" s="1478"/>
      <c r="S135" s="1479"/>
    </row>
    <row r="136" spans="1:19" x14ac:dyDescent="0.25">
      <c r="A136" s="1477"/>
      <c r="B136" s="1478"/>
      <c r="C136" s="1478"/>
      <c r="D136" s="1478"/>
      <c r="E136" s="1478"/>
      <c r="F136" s="1478"/>
      <c r="G136" s="1478"/>
      <c r="H136" s="1478"/>
      <c r="I136" s="1478"/>
      <c r="J136" s="1478"/>
      <c r="K136" s="1478"/>
      <c r="L136" s="1478"/>
      <c r="M136" s="1478"/>
      <c r="N136" s="1478"/>
      <c r="O136" s="1478"/>
      <c r="P136" s="1478"/>
      <c r="Q136" s="1478"/>
      <c r="R136" s="1478"/>
      <c r="S136" s="1479"/>
    </row>
    <row r="137" spans="1:19" x14ac:dyDescent="0.25">
      <c r="A137" s="1477"/>
      <c r="B137" s="1478"/>
      <c r="C137" s="1478"/>
      <c r="D137" s="1478"/>
      <c r="E137" s="1478"/>
      <c r="F137" s="1478"/>
      <c r="G137" s="1478"/>
      <c r="H137" s="1478"/>
      <c r="I137" s="1478"/>
      <c r="J137" s="1478"/>
      <c r="K137" s="1478"/>
      <c r="L137" s="1478"/>
      <c r="M137" s="1478"/>
      <c r="N137" s="1478"/>
      <c r="O137" s="1478"/>
      <c r="P137" s="1478"/>
      <c r="Q137" s="1478"/>
      <c r="R137" s="1478"/>
      <c r="S137" s="1479"/>
    </row>
    <row r="138" spans="1:19" x14ac:dyDescent="0.25">
      <c r="A138" s="1477"/>
      <c r="B138" s="1478"/>
      <c r="C138" s="1478"/>
      <c r="D138" s="1478"/>
      <c r="E138" s="1478"/>
      <c r="F138" s="1478"/>
      <c r="G138" s="1478"/>
      <c r="H138" s="1478"/>
      <c r="I138" s="1478"/>
      <c r="J138" s="1478"/>
      <c r="K138" s="1478"/>
      <c r="L138" s="1478"/>
      <c r="M138" s="1478"/>
      <c r="N138" s="1478"/>
      <c r="O138" s="1478"/>
      <c r="P138" s="1478"/>
      <c r="Q138" s="1478"/>
      <c r="R138" s="1478"/>
      <c r="S138" s="1479"/>
    </row>
    <row r="139" spans="1:19" x14ac:dyDescent="0.25">
      <c r="A139" s="1477"/>
      <c r="B139" s="1478"/>
      <c r="C139" s="1478"/>
      <c r="D139" s="1478"/>
      <c r="E139" s="1478"/>
      <c r="F139" s="1478"/>
      <c r="G139" s="1478"/>
      <c r="H139" s="1478"/>
      <c r="I139" s="1478"/>
      <c r="J139" s="1478"/>
      <c r="K139" s="1478"/>
      <c r="L139" s="1478"/>
      <c r="M139" s="1478"/>
      <c r="N139" s="1478"/>
      <c r="O139" s="1478"/>
      <c r="P139" s="1478"/>
      <c r="Q139" s="1478"/>
      <c r="R139" s="1478"/>
      <c r="S139" s="1479"/>
    </row>
    <row r="140" spans="1:19" x14ac:dyDescent="0.25">
      <c r="A140" s="1477"/>
      <c r="B140" s="1478"/>
      <c r="C140" s="1478"/>
      <c r="D140" s="1478"/>
      <c r="E140" s="1478"/>
      <c r="F140" s="1478"/>
      <c r="G140" s="1478"/>
      <c r="H140" s="1478"/>
      <c r="I140" s="1478"/>
      <c r="J140" s="1478"/>
      <c r="K140" s="1478"/>
      <c r="L140" s="1478"/>
      <c r="M140" s="1478"/>
      <c r="N140" s="1478"/>
      <c r="O140" s="1478"/>
      <c r="P140" s="1478"/>
      <c r="Q140" s="1478"/>
      <c r="R140" s="1478"/>
      <c r="S140" s="1479"/>
    </row>
    <row r="141" spans="1:19" x14ac:dyDescent="0.25">
      <c r="A141" s="1477"/>
      <c r="B141" s="1478"/>
      <c r="C141" s="1478"/>
      <c r="D141" s="1478"/>
      <c r="E141" s="1478"/>
      <c r="F141" s="1478"/>
      <c r="G141" s="1478"/>
      <c r="H141" s="1478"/>
      <c r="I141" s="1478"/>
      <c r="J141" s="1478"/>
      <c r="K141" s="1478"/>
      <c r="L141" s="1478"/>
      <c r="M141" s="1478"/>
      <c r="N141" s="1478"/>
      <c r="O141" s="1478"/>
      <c r="P141" s="1478"/>
      <c r="Q141" s="1478"/>
      <c r="R141" s="1478"/>
      <c r="S141" s="1479"/>
    </row>
    <row r="142" spans="1:19" x14ac:dyDescent="0.25">
      <c r="A142" s="1477"/>
      <c r="B142" s="1478"/>
      <c r="C142" s="1478"/>
      <c r="D142" s="1478"/>
      <c r="E142" s="1478"/>
      <c r="F142" s="1478"/>
      <c r="G142" s="1478"/>
      <c r="H142" s="1478"/>
      <c r="I142" s="1478"/>
      <c r="J142" s="1478"/>
      <c r="K142" s="1478"/>
      <c r="L142" s="1478"/>
      <c r="M142" s="1478"/>
      <c r="N142" s="1478"/>
      <c r="O142" s="1478"/>
      <c r="P142" s="1478"/>
      <c r="Q142" s="1478"/>
      <c r="R142" s="1478"/>
      <c r="S142" s="1479"/>
    </row>
    <row r="143" spans="1:19" x14ac:dyDescent="0.25">
      <c r="A143" s="1477"/>
      <c r="B143" s="1478"/>
      <c r="C143" s="1478"/>
      <c r="D143" s="1478"/>
      <c r="E143" s="1478"/>
      <c r="F143" s="1478"/>
      <c r="G143" s="1478"/>
      <c r="H143" s="1478"/>
      <c r="I143" s="1478"/>
      <c r="J143" s="1478"/>
      <c r="K143" s="1478"/>
      <c r="L143" s="1478"/>
      <c r="M143" s="1478"/>
      <c r="N143" s="1478"/>
      <c r="O143" s="1478"/>
      <c r="P143" s="1478"/>
      <c r="Q143" s="1478"/>
      <c r="R143" s="1478"/>
      <c r="S143" s="1479"/>
    </row>
    <row r="144" spans="1:19" x14ac:dyDescent="0.25">
      <c r="A144" s="1477"/>
      <c r="B144" s="1478"/>
      <c r="C144" s="1478"/>
      <c r="D144" s="1478"/>
      <c r="E144" s="1478"/>
      <c r="F144" s="1478"/>
      <c r="G144" s="1478"/>
      <c r="H144" s="1478"/>
      <c r="I144" s="1478"/>
      <c r="J144" s="1478"/>
      <c r="K144" s="1478"/>
      <c r="L144" s="1478"/>
      <c r="M144" s="1478"/>
      <c r="N144" s="1478"/>
      <c r="O144" s="1478"/>
      <c r="P144" s="1478"/>
      <c r="Q144" s="1478"/>
      <c r="R144" s="1478"/>
      <c r="S144" s="1479"/>
    </row>
    <row r="145" spans="1:19" x14ac:dyDescent="0.25">
      <c r="A145" s="1477"/>
      <c r="B145" s="1478"/>
      <c r="C145" s="1478"/>
      <c r="D145" s="1478"/>
      <c r="E145" s="1478"/>
      <c r="F145" s="1478"/>
      <c r="G145" s="1478"/>
      <c r="H145" s="1478"/>
      <c r="I145" s="1478"/>
      <c r="J145" s="1478"/>
      <c r="K145" s="1478"/>
      <c r="L145" s="1478"/>
      <c r="M145" s="1478"/>
      <c r="N145" s="1478"/>
      <c r="O145" s="1478"/>
      <c r="P145" s="1478"/>
      <c r="Q145" s="1478"/>
      <c r="R145" s="1478"/>
      <c r="S145" s="1479"/>
    </row>
    <row r="146" spans="1:19" x14ac:dyDescent="0.25">
      <c r="A146" s="1477"/>
      <c r="B146" s="1478"/>
      <c r="C146" s="1478"/>
      <c r="D146" s="1478"/>
      <c r="E146" s="1478"/>
      <c r="F146" s="1478"/>
      <c r="G146" s="1478"/>
      <c r="H146" s="1478"/>
      <c r="I146" s="1478"/>
      <c r="J146" s="1478"/>
      <c r="K146" s="1478"/>
      <c r="L146" s="1478"/>
      <c r="M146" s="1478"/>
      <c r="N146" s="1478"/>
      <c r="O146" s="1478"/>
      <c r="P146" s="1478"/>
      <c r="Q146" s="1478"/>
      <c r="R146" s="1478"/>
      <c r="S146" s="1479"/>
    </row>
    <row r="147" spans="1:19" x14ac:dyDescent="0.25">
      <c r="A147" s="1477"/>
      <c r="B147" s="1478"/>
      <c r="C147" s="1478"/>
      <c r="D147" s="1478"/>
      <c r="E147" s="1478"/>
      <c r="F147" s="1478"/>
      <c r="G147" s="1478"/>
      <c r="H147" s="1478"/>
      <c r="I147" s="1478"/>
      <c r="J147" s="1478"/>
      <c r="K147" s="1478"/>
      <c r="L147" s="1478"/>
      <c r="M147" s="1478"/>
      <c r="N147" s="1478"/>
      <c r="O147" s="1478"/>
      <c r="P147" s="1478"/>
      <c r="Q147" s="1478"/>
      <c r="R147" s="1478"/>
      <c r="S147" s="1479"/>
    </row>
    <row r="148" spans="1:19" x14ac:dyDescent="0.25">
      <c r="A148" s="1477"/>
      <c r="B148" s="1478"/>
      <c r="C148" s="1478"/>
      <c r="D148" s="1478"/>
      <c r="E148" s="1478"/>
      <c r="F148" s="1478"/>
      <c r="G148" s="1478"/>
      <c r="H148" s="1478"/>
      <c r="I148" s="1478"/>
      <c r="J148" s="1478"/>
      <c r="K148" s="1478"/>
      <c r="L148" s="1478"/>
      <c r="M148" s="1478"/>
      <c r="N148" s="1478"/>
      <c r="O148" s="1478"/>
      <c r="P148" s="1478"/>
      <c r="Q148" s="1478"/>
      <c r="R148" s="1478"/>
      <c r="S148" s="1479"/>
    </row>
    <row r="149" spans="1:19" ht="12.75" customHeight="1" x14ac:dyDescent="0.25">
      <c r="A149" s="1480"/>
      <c r="B149" s="1481"/>
      <c r="C149" s="1481"/>
      <c r="D149" s="1481"/>
      <c r="E149" s="1481"/>
      <c r="F149" s="1481"/>
      <c r="G149" s="1481"/>
      <c r="H149" s="1481"/>
      <c r="I149" s="1481"/>
      <c r="J149" s="1481"/>
      <c r="K149" s="1481"/>
      <c r="L149" s="1481"/>
      <c r="M149" s="1481"/>
      <c r="N149" s="1481"/>
      <c r="O149" s="1481"/>
      <c r="P149" s="1481"/>
      <c r="Q149" s="1481"/>
      <c r="R149" s="1481"/>
      <c r="S149" s="1482"/>
    </row>
    <row r="150" spans="1:19" ht="12.75" customHeight="1" x14ac:dyDescent="0.25">
      <c r="A150" s="1437" t="s">
        <v>60</v>
      </c>
      <c r="B150" s="1438"/>
      <c r="C150" s="1438"/>
      <c r="D150" s="1438"/>
      <c r="E150" s="665"/>
      <c r="F150" s="665"/>
      <c r="G150" s="665"/>
      <c r="H150" s="665"/>
      <c r="I150" s="665"/>
      <c r="J150" s="665"/>
      <c r="K150" s="666"/>
      <c r="L150" s="665"/>
      <c r="M150" s="665"/>
      <c r="N150" s="665"/>
      <c r="O150" s="665"/>
      <c r="P150" s="665"/>
      <c r="Q150" s="665"/>
      <c r="R150" s="665"/>
      <c r="S150" s="669"/>
    </row>
    <row r="151" spans="1:19" ht="12.75" customHeight="1" x14ac:dyDescent="0.25">
      <c r="A151" s="1027"/>
      <c r="B151" s="1025"/>
      <c r="C151" s="1025"/>
      <c r="D151" s="1025"/>
      <c r="E151" s="660"/>
      <c r="F151" s="660"/>
      <c r="G151" s="660"/>
      <c r="H151" s="660"/>
      <c r="I151" s="660"/>
      <c r="J151" s="660"/>
      <c r="K151" s="896"/>
      <c r="L151" s="660"/>
      <c r="M151" s="660"/>
      <c r="N151" s="660"/>
      <c r="O151" s="660"/>
      <c r="P151" s="660"/>
      <c r="Q151" s="660"/>
      <c r="R151" s="660"/>
      <c r="S151" s="661"/>
    </row>
    <row r="152" spans="1:19" ht="12.75" customHeight="1" x14ac:dyDescent="0.25">
      <c r="A152" s="875" t="s">
        <v>353</v>
      </c>
      <c r="B152" s="832"/>
      <c r="C152" s="832"/>
      <c r="D152" s="832"/>
      <c r="E152" s="832"/>
      <c r="F152" s="832"/>
      <c r="G152" s="832"/>
      <c r="H152" s="832"/>
      <c r="I152" s="832"/>
      <c r="J152" s="832"/>
      <c r="K152" s="832"/>
      <c r="L152" s="832"/>
      <c r="M152" s="832"/>
      <c r="N152" s="832"/>
      <c r="O152" s="832"/>
      <c r="P152" s="832"/>
      <c r="Q152" s="832"/>
      <c r="R152" s="832"/>
      <c r="S152" s="879"/>
    </row>
    <row r="153" spans="1:19" x14ac:dyDescent="0.25">
      <c r="A153" s="875"/>
      <c r="B153" s="832"/>
      <c r="C153" s="832"/>
      <c r="D153" s="832"/>
      <c r="E153" s="832"/>
      <c r="F153" s="832"/>
      <c r="G153" s="832"/>
      <c r="H153" s="832"/>
      <c r="I153" s="832"/>
      <c r="J153" s="832"/>
      <c r="K153" s="832"/>
      <c r="L153" s="832"/>
      <c r="M153" s="832"/>
      <c r="N153" s="832"/>
      <c r="O153" s="832"/>
      <c r="P153" s="832"/>
      <c r="Q153" s="832"/>
      <c r="R153" s="832"/>
      <c r="S153" s="879"/>
    </row>
    <row r="154" spans="1:19" x14ac:dyDescent="0.25">
      <c r="A154" s="919"/>
      <c r="B154" s="982" t="s">
        <v>1176</v>
      </c>
      <c r="C154" s="832"/>
      <c r="D154" s="832"/>
      <c r="E154" s="832"/>
      <c r="F154" s="832"/>
      <c r="G154" s="832"/>
      <c r="H154" s="832"/>
      <c r="I154" s="832" t="s">
        <v>180</v>
      </c>
      <c r="J154" s="832"/>
      <c r="K154" s="832"/>
      <c r="L154" s="832"/>
      <c r="M154" s="832"/>
      <c r="N154" s="832"/>
      <c r="O154" s="832"/>
      <c r="P154" s="832"/>
      <c r="Q154" s="832"/>
      <c r="R154" s="832"/>
      <c r="S154" s="879"/>
    </row>
    <row r="155" spans="1:19" x14ac:dyDescent="0.25">
      <c r="A155" s="919"/>
      <c r="B155" s="982" t="s">
        <v>1179</v>
      </c>
      <c r="C155" s="832"/>
      <c r="D155" s="832"/>
      <c r="E155" s="832"/>
      <c r="F155" s="917"/>
      <c r="G155" s="832"/>
      <c r="H155" s="832"/>
      <c r="I155" s="832" t="s">
        <v>1177</v>
      </c>
      <c r="J155" s="660"/>
      <c r="K155" s="1011"/>
      <c r="L155" s="884"/>
      <c r="M155" s="654"/>
      <c r="N155" s="654"/>
      <c r="O155" s="654"/>
      <c r="P155" s="654"/>
      <c r="Q155" s="654"/>
      <c r="R155" s="654"/>
      <c r="S155" s="663"/>
    </row>
    <row r="156" spans="1:19" s="878" customFormat="1" ht="12.75" customHeight="1" x14ac:dyDescent="0.25">
      <c r="A156" s="983"/>
      <c r="B156" s="982" t="s">
        <v>1178</v>
      </c>
      <c r="C156" s="832"/>
      <c r="D156" s="832"/>
      <c r="E156" s="832"/>
      <c r="F156" s="832"/>
      <c r="G156" s="832"/>
      <c r="H156" s="832"/>
      <c r="I156" s="832" t="s">
        <v>187</v>
      </c>
      <c r="J156" s="660"/>
      <c r="K156" s="654"/>
      <c r="L156" s="884"/>
      <c r="M156" s="654"/>
      <c r="N156" s="654"/>
      <c r="O156" s="654"/>
      <c r="P156" s="654"/>
      <c r="Q156" s="654"/>
      <c r="R156" s="654"/>
      <c r="S156" s="663"/>
    </row>
    <row r="157" spans="1:19" s="891" customFormat="1" ht="15" customHeight="1" x14ac:dyDescent="0.25">
      <c r="A157" s="984"/>
      <c r="B157" s="982" t="s">
        <v>450</v>
      </c>
      <c r="C157" s="832"/>
      <c r="D157" s="832"/>
      <c r="E157" s="832"/>
      <c r="F157" s="832"/>
      <c r="G157" s="832"/>
      <c r="H157" s="832">
        <v>4500</v>
      </c>
      <c r="I157" s="832"/>
      <c r="J157" s="660"/>
      <c r="K157" s="654"/>
      <c r="L157" s="884"/>
      <c r="M157" s="654"/>
      <c r="N157" s="654"/>
      <c r="O157" s="654"/>
      <c r="P157" s="654"/>
      <c r="Q157" s="654"/>
      <c r="R157" s="654"/>
      <c r="S157" s="663"/>
    </row>
    <row r="158" spans="1:19" s="891" customFormat="1" ht="15" customHeight="1" x14ac:dyDescent="0.25">
      <c r="A158" s="984"/>
      <c r="B158" s="982" t="s">
        <v>1193</v>
      </c>
      <c r="C158" s="832"/>
      <c r="D158" s="832"/>
      <c r="E158" s="832"/>
      <c r="F158" s="832"/>
      <c r="G158" s="832"/>
      <c r="H158" s="832"/>
      <c r="I158" s="832"/>
      <c r="J158" s="660"/>
      <c r="K158" s="654"/>
      <c r="L158" s="884"/>
      <c r="M158" s="654"/>
      <c r="N158" s="654"/>
      <c r="O158" s="654"/>
      <c r="P158" s="654"/>
      <c r="Q158" s="654"/>
      <c r="R158" s="654"/>
      <c r="S158" s="663"/>
    </row>
    <row r="159" spans="1:19" s="878" customFormat="1" ht="12.75" customHeight="1" x14ac:dyDescent="0.25">
      <c r="A159" s="875"/>
      <c r="B159" s="832"/>
      <c r="C159" s="654"/>
      <c r="D159" s="654"/>
      <c r="E159" s="654"/>
      <c r="F159" s="654"/>
      <c r="G159" s="654"/>
      <c r="H159" s="915" t="s">
        <v>528</v>
      </c>
      <c r="I159" s="654"/>
      <c r="J159" s="654"/>
      <c r="K159" s="660"/>
      <c r="L159" s="654"/>
      <c r="M159" s="943"/>
      <c r="N159" s="943"/>
      <c r="O159" s="916" t="s">
        <v>61</v>
      </c>
      <c r="P159" s="654"/>
      <c r="Q159" s="654"/>
      <c r="R159" s="654"/>
      <c r="S159" s="663"/>
    </row>
    <row r="160" spans="1:19" s="878" customFormat="1" x14ac:dyDescent="0.25">
      <c r="A160" s="664"/>
      <c r="B160" s="654"/>
      <c r="C160" s="654"/>
      <c r="D160" s="654"/>
      <c r="E160" s="654"/>
      <c r="F160" s="654"/>
      <c r="G160" s="899"/>
      <c r="H160" s="865"/>
      <c r="I160" s="898" t="s">
        <v>180</v>
      </c>
      <c r="J160" s="927" t="s">
        <v>1168</v>
      </c>
      <c r="K160" s="942"/>
      <c r="L160" s="942" t="s">
        <v>1180</v>
      </c>
      <c r="M160" s="981" t="s">
        <v>1181</v>
      </c>
      <c r="N160" s="943"/>
      <c r="O160" s="883"/>
      <c r="P160" s="865"/>
      <c r="Q160" s="979" t="s">
        <v>62</v>
      </c>
      <c r="R160" s="654"/>
      <c r="S160" s="663"/>
    </row>
    <row r="161" spans="1:19" s="878" customFormat="1" x14ac:dyDescent="0.25">
      <c r="A161" s="985"/>
      <c r="B161" s="828"/>
      <c r="C161" s="828"/>
      <c r="D161" s="828"/>
      <c r="E161" s="828"/>
      <c r="F161" s="901"/>
      <c r="G161" s="828"/>
      <c r="H161" s="1015"/>
      <c r="I161" s="1015"/>
      <c r="J161" s="897"/>
      <c r="K161" s="897"/>
      <c r="L161" s="897"/>
      <c r="M161" s="828"/>
      <c r="N161" s="900"/>
      <c r="O161" s="828"/>
      <c r="P161" s="828"/>
      <c r="Q161" s="828"/>
      <c r="R161" s="828"/>
      <c r="S161" s="829"/>
    </row>
    <row r="162" spans="1:19" s="878" customFormat="1" x14ac:dyDescent="0.25">
      <c r="A162" s="1561" t="s">
        <v>352</v>
      </c>
      <c r="B162" s="1558"/>
      <c r="C162" s="1558"/>
      <c r="D162" s="1558"/>
      <c r="E162" s="660"/>
      <c r="F162" s="660"/>
      <c r="G162" s="660"/>
      <c r="H162" s="660"/>
      <c r="I162" s="660"/>
      <c r="J162" s="660"/>
      <c r="K162" s="896"/>
      <c r="L162" s="660"/>
      <c r="M162" s="660"/>
      <c r="N162" s="660"/>
      <c r="O162" s="660"/>
      <c r="P162" s="660"/>
      <c r="Q162" s="660"/>
      <c r="R162" s="660"/>
      <c r="S162" s="661"/>
    </row>
    <row r="163" spans="1:19" s="878" customFormat="1" x14ac:dyDescent="0.25">
      <c r="A163" s="1027"/>
      <c r="B163" s="1025"/>
      <c r="C163" s="1025"/>
      <c r="D163" s="1025"/>
      <c r="E163" s="660"/>
      <c r="F163" s="660"/>
      <c r="G163" s="660"/>
      <c r="H163" s="660"/>
      <c r="I163" s="660"/>
      <c r="J163" s="660"/>
      <c r="K163" s="896"/>
      <c r="L163" s="660"/>
      <c r="M163" s="660"/>
      <c r="N163" s="660"/>
      <c r="O163" s="660"/>
      <c r="P163" s="660"/>
      <c r="Q163" s="660"/>
      <c r="R163" s="660"/>
      <c r="S163" s="661"/>
    </row>
    <row r="164" spans="1:19" s="878" customFormat="1" x14ac:dyDescent="0.25">
      <c r="A164" s="875"/>
      <c r="B164" s="832"/>
      <c r="C164" s="832"/>
      <c r="D164" s="832"/>
      <c r="E164" s="832"/>
      <c r="F164" s="832"/>
      <c r="G164" s="832"/>
      <c r="H164" s="832"/>
      <c r="I164" s="832"/>
      <c r="J164" s="832"/>
      <c r="K164" s="917"/>
      <c r="L164" s="918"/>
      <c r="M164" s="917"/>
      <c r="N164" s="832"/>
      <c r="O164" s="918" t="s">
        <v>347</v>
      </c>
      <c r="P164" s="832"/>
      <c r="Q164" s="832"/>
      <c r="R164" s="917"/>
      <c r="S164" s="879"/>
    </row>
    <row r="165" spans="1:19" s="878" customFormat="1" ht="15.6" x14ac:dyDescent="0.25">
      <c r="A165" s="997"/>
      <c r="B165" s="892"/>
      <c r="C165" s="892"/>
      <c r="D165" s="892"/>
      <c r="E165" s="892"/>
      <c r="F165" s="892" t="s">
        <v>1194</v>
      </c>
      <c r="G165" s="892"/>
      <c r="H165" s="892"/>
      <c r="I165" s="892"/>
      <c r="J165" s="892"/>
      <c r="K165" s="1011"/>
      <c r="L165" s="892"/>
      <c r="M165" s="917"/>
      <c r="N165" s="986">
        <v>55</v>
      </c>
      <c r="O165" s="944" t="s">
        <v>1234</v>
      </c>
      <c r="P165" s="654"/>
      <c r="Q165" s="944" t="s">
        <v>1184</v>
      </c>
      <c r="R165" s="917"/>
      <c r="S165" s="663"/>
    </row>
    <row r="166" spans="1:19" s="878" customFormat="1" ht="15.6" x14ac:dyDescent="0.25">
      <c r="A166" s="997"/>
      <c r="B166" s="892"/>
      <c r="C166" s="892"/>
      <c r="D166" s="892"/>
      <c r="E166" s="892"/>
      <c r="F166" s="892" t="s">
        <v>1195</v>
      </c>
      <c r="G166" s="892"/>
      <c r="H166" s="892"/>
      <c r="I166" s="892"/>
      <c r="J166" s="892"/>
      <c r="K166" s="1011"/>
      <c r="L166" s="892"/>
      <c r="M166" s="917"/>
      <c r="N166" s="917">
        <v>48</v>
      </c>
      <c r="O166" s="944" t="s">
        <v>1234</v>
      </c>
      <c r="P166" s="654"/>
      <c r="Q166" s="944" t="s">
        <v>1184</v>
      </c>
      <c r="R166" s="917"/>
      <c r="S166" s="663"/>
    </row>
    <row r="167" spans="1:19" s="878" customFormat="1" ht="12.75" customHeight="1" x14ac:dyDescent="0.25">
      <c r="A167" s="997"/>
      <c r="B167" s="892"/>
      <c r="C167" s="892"/>
      <c r="D167" s="892"/>
      <c r="E167" s="892"/>
      <c r="F167" s="892" t="s">
        <v>1196</v>
      </c>
      <c r="G167" s="892"/>
      <c r="H167" s="892"/>
      <c r="I167" s="892"/>
      <c r="J167" s="892"/>
      <c r="K167" s="1011"/>
      <c r="L167" s="892"/>
      <c r="M167" s="917"/>
      <c r="N167" s="892">
        <v>45</v>
      </c>
      <c r="O167" s="944" t="s">
        <v>1234</v>
      </c>
      <c r="P167" s="895"/>
      <c r="Q167" s="944" t="s">
        <v>1184</v>
      </c>
      <c r="R167" s="917"/>
      <c r="S167" s="879"/>
    </row>
    <row r="168" spans="1:19" x14ac:dyDescent="0.25">
      <c r="A168" s="875"/>
      <c r="B168" s="832"/>
      <c r="C168" s="832"/>
      <c r="D168" s="832"/>
      <c r="E168" s="832"/>
      <c r="F168" s="832"/>
      <c r="G168" s="832"/>
      <c r="H168" s="832"/>
      <c r="I168" s="832"/>
      <c r="J168" s="832"/>
      <c r="K168" s="1011"/>
      <c r="L168" s="892"/>
      <c r="M168" s="892"/>
      <c r="N168" s="895"/>
      <c r="O168" s="892"/>
      <c r="P168" s="892"/>
      <c r="Q168" s="895"/>
      <c r="R168" s="917"/>
      <c r="S168" s="879"/>
    </row>
    <row r="169" spans="1:19" x14ac:dyDescent="0.25">
      <c r="A169" s="875"/>
      <c r="B169" s="832"/>
      <c r="C169" s="832"/>
      <c r="D169" s="832"/>
      <c r="E169" s="832"/>
      <c r="F169" s="832"/>
      <c r="G169" s="832"/>
      <c r="H169" s="832"/>
      <c r="I169" s="832"/>
      <c r="J169" s="832"/>
      <c r="K169" s="1011"/>
      <c r="L169" s="892"/>
      <c r="M169" s="892"/>
      <c r="N169" s="895"/>
      <c r="O169" s="892"/>
      <c r="P169" s="892"/>
      <c r="Q169" s="895"/>
      <c r="R169" s="917"/>
      <c r="S169" s="879"/>
    </row>
    <row r="170" spans="1:19" x14ac:dyDescent="0.25">
      <c r="A170" s="875"/>
      <c r="B170" s="832"/>
      <c r="C170" s="832"/>
      <c r="D170" s="832"/>
      <c r="E170" s="832"/>
      <c r="F170" s="832"/>
      <c r="G170" s="832"/>
      <c r="H170" s="832"/>
      <c r="I170" s="832"/>
      <c r="J170" s="832"/>
      <c r="K170" s="1011"/>
      <c r="L170" s="892"/>
      <c r="M170" s="892"/>
      <c r="N170" s="895"/>
      <c r="O170" s="892"/>
      <c r="P170" s="892"/>
      <c r="Q170" s="895"/>
      <c r="R170" s="917"/>
      <c r="S170" s="879"/>
    </row>
    <row r="171" spans="1:19" x14ac:dyDescent="0.25">
      <c r="A171" s="875"/>
      <c r="B171" s="457" t="s">
        <v>1028</v>
      </c>
      <c r="C171" s="457"/>
      <c r="D171" s="832"/>
      <c r="E171" s="832"/>
      <c r="F171" s="832"/>
      <c r="G171" s="832"/>
      <c r="H171" s="832"/>
      <c r="I171" s="832"/>
      <c r="J171" s="832"/>
      <c r="K171" s="832"/>
      <c r="L171" s="892"/>
      <c r="M171" s="892"/>
      <c r="N171" s="895"/>
      <c r="O171" s="892"/>
      <c r="P171" s="892"/>
      <c r="Q171" s="895"/>
      <c r="R171" s="917"/>
      <c r="S171" s="879"/>
    </row>
    <row r="172" spans="1:19" x14ac:dyDescent="0.25">
      <c r="A172" s="875"/>
      <c r="B172" s="457" t="s">
        <v>1187</v>
      </c>
      <c r="C172" s="457"/>
      <c r="D172" s="832"/>
      <c r="E172" s="832"/>
      <c r="F172" s="832"/>
      <c r="G172" s="832"/>
      <c r="H172" s="832"/>
      <c r="I172" s="832"/>
      <c r="J172" s="832"/>
      <c r="K172" s="832"/>
      <c r="L172" s="832"/>
      <c r="M172" s="832"/>
      <c r="N172" s="832"/>
      <c r="O172" s="832"/>
      <c r="P172" s="832"/>
      <c r="Q172" s="832"/>
      <c r="R172" s="832"/>
      <c r="S172" s="879"/>
    </row>
    <row r="173" spans="1:19" x14ac:dyDescent="0.25">
      <c r="A173" s="875"/>
      <c r="B173" s="1564" t="s">
        <v>1186</v>
      </c>
      <c r="C173" s="1564"/>
      <c r="D173" s="832"/>
      <c r="E173" s="832"/>
      <c r="F173" s="832"/>
      <c r="G173" s="832"/>
      <c r="H173" s="832"/>
      <c r="I173" s="832"/>
      <c r="J173" s="832"/>
      <c r="K173" s="832"/>
      <c r="L173" s="832"/>
      <c r="M173" s="832"/>
      <c r="N173" s="832"/>
      <c r="O173" s="944" t="s">
        <v>1053</v>
      </c>
      <c r="P173" s="832"/>
      <c r="Q173" s="832"/>
      <c r="R173" s="832"/>
      <c r="S173" s="879"/>
    </row>
    <row r="174" spans="1:19" x14ac:dyDescent="0.25">
      <c r="A174" s="880"/>
      <c r="B174" s="881"/>
      <c r="C174" s="881"/>
      <c r="D174" s="881"/>
      <c r="E174" s="881"/>
      <c r="F174" s="881"/>
      <c r="G174" s="881"/>
      <c r="H174" s="881"/>
      <c r="I174" s="881"/>
      <c r="J174" s="881"/>
      <c r="K174" s="881"/>
      <c r="L174" s="881"/>
      <c r="M174" s="881"/>
      <c r="N174" s="881"/>
      <c r="O174" s="881"/>
      <c r="P174" s="881"/>
      <c r="Q174" s="881"/>
      <c r="R174" s="881"/>
      <c r="S174" s="882"/>
    </row>
    <row r="175" spans="1:19" ht="13.8" x14ac:dyDescent="0.25">
      <c r="A175" s="1452" t="s">
        <v>51</v>
      </c>
      <c r="B175" s="1453"/>
      <c r="C175" s="1453"/>
      <c r="D175" s="1454"/>
      <c r="E175" s="1455" t="s">
        <v>943</v>
      </c>
      <c r="F175" s="1456"/>
      <c r="G175" s="1456"/>
      <c r="H175" s="1456"/>
      <c r="I175" s="1456"/>
      <c r="J175" s="1456"/>
      <c r="K175" s="1456"/>
      <c r="L175" s="1456"/>
      <c r="M175" s="1456"/>
      <c r="N175" s="1456"/>
      <c r="O175" s="1456"/>
      <c r="P175" s="1456"/>
      <c r="Q175" s="1456"/>
      <c r="R175" s="1456"/>
      <c r="S175" s="1457"/>
    </row>
    <row r="176" spans="1:19" ht="13.8" x14ac:dyDescent="0.25">
      <c r="A176" s="1461" t="s">
        <v>1200</v>
      </c>
      <c r="B176" s="1462"/>
      <c r="C176" s="1462"/>
      <c r="D176" s="1463"/>
      <c r="E176" s="1458"/>
      <c r="F176" s="1459"/>
      <c r="G176" s="1459"/>
      <c r="H176" s="1459"/>
      <c r="I176" s="1459"/>
      <c r="J176" s="1459"/>
      <c r="K176" s="1459"/>
      <c r="L176" s="1459"/>
      <c r="M176" s="1459"/>
      <c r="N176" s="1459"/>
      <c r="O176" s="1459"/>
      <c r="P176" s="1459"/>
      <c r="Q176" s="1459"/>
      <c r="R176" s="1459"/>
      <c r="S176" s="1460"/>
    </row>
    <row r="177" spans="1:19" ht="13.8" x14ac:dyDescent="0.25">
      <c r="A177" s="1464" t="s">
        <v>52</v>
      </c>
      <c r="B177" s="1465"/>
      <c r="C177" s="1465"/>
      <c r="D177" s="1466"/>
      <c r="E177" s="1467" t="s">
        <v>362</v>
      </c>
      <c r="F177" s="1468"/>
      <c r="G177" s="1468"/>
      <c r="H177" s="1468"/>
      <c r="I177" s="1468"/>
      <c r="J177" s="1468"/>
      <c r="K177" s="1468"/>
      <c r="L177" s="1468"/>
      <c r="M177" s="1468"/>
      <c r="N177" s="1468"/>
      <c r="O177" s="1468"/>
      <c r="P177" s="1468"/>
      <c r="Q177" s="1468"/>
      <c r="R177" s="1468"/>
      <c r="S177" s="1469"/>
    </row>
    <row r="178" spans="1:19" x14ac:dyDescent="0.25">
      <c r="A178" s="1437" t="s">
        <v>53</v>
      </c>
      <c r="B178" s="1438"/>
      <c r="C178" s="1438"/>
      <c r="D178" s="1438"/>
      <c r="E178" s="1017"/>
      <c r="F178" s="660"/>
      <c r="G178" s="660"/>
      <c r="H178" s="660"/>
      <c r="I178" s="660"/>
      <c r="J178" s="660"/>
      <c r="K178" s="660"/>
      <c r="L178" s="660"/>
      <c r="M178" s="660"/>
      <c r="N178" s="660"/>
      <c r="O178" s="660"/>
      <c r="P178" s="660"/>
      <c r="Q178" s="660"/>
      <c r="R178" s="660"/>
      <c r="S178" s="661"/>
    </row>
    <row r="179" spans="1:19" x14ac:dyDescent="0.25">
      <c r="A179" s="1470" t="s">
        <v>1201</v>
      </c>
      <c r="B179" s="1471"/>
      <c r="C179" s="1471"/>
      <c r="D179" s="1471"/>
      <c r="E179" s="1471"/>
      <c r="F179" s="1471"/>
      <c r="G179" s="1471"/>
      <c r="H179" s="1471"/>
      <c r="I179" s="1471"/>
      <c r="J179" s="1471"/>
      <c r="K179" s="1471"/>
      <c r="L179" s="1471"/>
      <c r="M179" s="1471"/>
      <c r="N179" s="1471"/>
      <c r="O179" s="1471"/>
      <c r="P179" s="1471"/>
      <c r="Q179" s="1471"/>
      <c r="R179" s="1471"/>
      <c r="S179" s="1472"/>
    </row>
    <row r="180" spans="1:19" x14ac:dyDescent="0.25">
      <c r="A180" s="1473"/>
      <c r="B180" s="1471"/>
      <c r="C180" s="1471"/>
      <c r="D180" s="1471"/>
      <c r="E180" s="1471"/>
      <c r="F180" s="1471"/>
      <c r="G180" s="1471"/>
      <c r="H180" s="1471"/>
      <c r="I180" s="1471"/>
      <c r="J180" s="1471"/>
      <c r="K180" s="1471"/>
      <c r="L180" s="1471"/>
      <c r="M180" s="1471"/>
      <c r="N180" s="1471"/>
      <c r="O180" s="1471"/>
      <c r="P180" s="1471"/>
      <c r="Q180" s="1471"/>
      <c r="R180" s="1471"/>
      <c r="S180" s="1472"/>
    </row>
    <row r="181" spans="1:19" x14ac:dyDescent="0.25">
      <c r="A181" s="1473"/>
      <c r="B181" s="1471"/>
      <c r="C181" s="1471"/>
      <c r="D181" s="1471"/>
      <c r="E181" s="1471"/>
      <c r="F181" s="1471"/>
      <c r="G181" s="1471"/>
      <c r="H181" s="1471"/>
      <c r="I181" s="1471"/>
      <c r="J181" s="1471"/>
      <c r="K181" s="1471"/>
      <c r="L181" s="1471"/>
      <c r="M181" s="1471"/>
      <c r="N181" s="1471"/>
      <c r="O181" s="1471"/>
      <c r="P181" s="1471"/>
      <c r="Q181" s="1471"/>
      <c r="R181" s="1471"/>
      <c r="S181" s="1472"/>
    </row>
    <row r="182" spans="1:19" x14ac:dyDescent="0.25">
      <c r="A182" s="1473"/>
      <c r="B182" s="1471"/>
      <c r="C182" s="1471"/>
      <c r="D182" s="1471"/>
      <c r="E182" s="1471"/>
      <c r="F182" s="1471"/>
      <c r="G182" s="1471"/>
      <c r="H182" s="1471"/>
      <c r="I182" s="1471"/>
      <c r="J182" s="1471"/>
      <c r="K182" s="1471"/>
      <c r="L182" s="1471"/>
      <c r="M182" s="1471"/>
      <c r="N182" s="1471"/>
      <c r="O182" s="1471"/>
      <c r="P182" s="1471"/>
      <c r="Q182" s="1471"/>
      <c r="R182" s="1471"/>
      <c r="S182" s="1472"/>
    </row>
    <row r="183" spans="1:19" x14ac:dyDescent="0.25">
      <c r="A183" s="1473"/>
      <c r="B183" s="1471"/>
      <c r="C183" s="1471"/>
      <c r="D183" s="1471"/>
      <c r="E183" s="1471"/>
      <c r="F183" s="1471"/>
      <c r="G183" s="1471"/>
      <c r="H183" s="1471"/>
      <c r="I183" s="1471"/>
      <c r="J183" s="1471"/>
      <c r="K183" s="1471"/>
      <c r="L183" s="1471"/>
      <c r="M183" s="1471"/>
      <c r="N183" s="1471"/>
      <c r="O183" s="1471"/>
      <c r="P183" s="1471"/>
      <c r="Q183" s="1471"/>
      <c r="R183" s="1471"/>
      <c r="S183" s="1472"/>
    </row>
    <row r="184" spans="1:19" x14ac:dyDescent="0.25">
      <c r="A184" s="1473"/>
      <c r="B184" s="1471"/>
      <c r="C184" s="1471"/>
      <c r="D184" s="1471"/>
      <c r="E184" s="1471"/>
      <c r="F184" s="1471"/>
      <c r="G184" s="1471"/>
      <c r="H184" s="1471"/>
      <c r="I184" s="1471"/>
      <c r="J184" s="1471"/>
      <c r="K184" s="1471"/>
      <c r="L184" s="1471"/>
      <c r="M184" s="1471"/>
      <c r="N184" s="1471"/>
      <c r="O184" s="1471"/>
      <c r="P184" s="1471"/>
      <c r="Q184" s="1471"/>
      <c r="R184" s="1471"/>
      <c r="S184" s="1472"/>
    </row>
    <row r="185" spans="1:19" x14ac:dyDescent="0.25">
      <c r="A185" s="1473"/>
      <c r="B185" s="1471"/>
      <c r="C185" s="1471"/>
      <c r="D185" s="1471"/>
      <c r="E185" s="1471"/>
      <c r="F185" s="1471"/>
      <c r="G185" s="1471"/>
      <c r="H185" s="1471"/>
      <c r="I185" s="1471"/>
      <c r="J185" s="1471"/>
      <c r="K185" s="1471"/>
      <c r="L185" s="1471"/>
      <c r="M185" s="1471"/>
      <c r="N185" s="1471"/>
      <c r="O185" s="1471"/>
      <c r="P185" s="1471"/>
      <c r="Q185" s="1471"/>
      <c r="R185" s="1471"/>
      <c r="S185" s="1472"/>
    </row>
    <row r="186" spans="1:19" x14ac:dyDescent="0.25">
      <c r="A186" s="1474"/>
      <c r="B186" s="1475"/>
      <c r="C186" s="1475"/>
      <c r="D186" s="1475"/>
      <c r="E186" s="1475"/>
      <c r="F186" s="1475"/>
      <c r="G186" s="1475"/>
      <c r="H186" s="1475"/>
      <c r="I186" s="1475"/>
      <c r="J186" s="1475"/>
      <c r="K186" s="1475"/>
      <c r="L186" s="1475"/>
      <c r="M186" s="1475"/>
      <c r="N186" s="1475"/>
      <c r="O186" s="1475"/>
      <c r="P186" s="1475"/>
      <c r="Q186" s="1475"/>
      <c r="R186" s="1475"/>
      <c r="S186" s="1476"/>
    </row>
    <row r="187" spans="1:19" x14ac:dyDescent="0.25">
      <c r="A187" s="1437" t="s">
        <v>351</v>
      </c>
      <c r="B187" s="1438"/>
      <c r="C187" s="1438"/>
      <c r="D187" s="1438"/>
      <c r="E187" s="668"/>
      <c r="F187" s="665"/>
      <c r="G187" s="665"/>
      <c r="H187" s="665"/>
      <c r="I187" s="665"/>
      <c r="J187" s="665"/>
      <c r="K187" s="665"/>
      <c r="L187" s="665"/>
      <c r="M187" s="665"/>
      <c r="N187" s="665"/>
      <c r="O187" s="665"/>
      <c r="P187" s="665"/>
      <c r="Q187" s="665"/>
      <c r="R187" s="665"/>
      <c r="S187" s="669"/>
    </row>
    <row r="188" spans="1:19" x14ac:dyDescent="0.25">
      <c r="A188" s="1477"/>
      <c r="B188" s="1478"/>
      <c r="C188" s="1478"/>
      <c r="D188" s="1478"/>
      <c r="E188" s="1478"/>
      <c r="F188" s="1478"/>
      <c r="G188" s="1478"/>
      <c r="H188" s="1478"/>
      <c r="I188" s="1478"/>
      <c r="J188" s="1478"/>
      <c r="K188" s="1478"/>
      <c r="L188" s="1478"/>
      <c r="M188" s="1478"/>
      <c r="N188" s="1478"/>
      <c r="O188" s="1478"/>
      <c r="P188" s="1478"/>
      <c r="Q188" s="1478"/>
      <c r="R188" s="1478"/>
      <c r="S188" s="1479"/>
    </row>
    <row r="189" spans="1:19" x14ac:dyDescent="0.25">
      <c r="A189" s="1477"/>
      <c r="B189" s="1478"/>
      <c r="C189" s="1478"/>
      <c r="D189" s="1478"/>
      <c r="E189" s="1478"/>
      <c r="F189" s="1478"/>
      <c r="G189" s="1478"/>
      <c r="H189" s="1478"/>
      <c r="I189" s="1478"/>
      <c r="J189" s="1478"/>
      <c r="K189" s="1478"/>
      <c r="L189" s="1478"/>
      <c r="M189" s="1478"/>
      <c r="N189" s="1478"/>
      <c r="O189" s="1478"/>
      <c r="P189" s="1478"/>
      <c r="Q189" s="1478"/>
      <c r="R189" s="1478"/>
      <c r="S189" s="1479"/>
    </row>
    <row r="190" spans="1:19" x14ac:dyDescent="0.25">
      <c r="A190" s="1480"/>
      <c r="B190" s="1481"/>
      <c r="C190" s="1481"/>
      <c r="D190" s="1481"/>
      <c r="E190" s="1481"/>
      <c r="F190" s="1481"/>
      <c r="G190" s="1481"/>
      <c r="H190" s="1481"/>
      <c r="I190" s="1481"/>
      <c r="J190" s="1481"/>
      <c r="K190" s="1481"/>
      <c r="L190" s="1481"/>
      <c r="M190" s="1481"/>
      <c r="N190" s="1481"/>
      <c r="O190" s="1481"/>
      <c r="P190" s="1481"/>
      <c r="Q190" s="1481"/>
      <c r="R190" s="1481"/>
      <c r="S190" s="1482"/>
    </row>
    <row r="191" spans="1:19" x14ac:dyDescent="0.25">
      <c r="A191" s="1437" t="s">
        <v>54</v>
      </c>
      <c r="B191" s="1438"/>
      <c r="C191" s="1438"/>
      <c r="D191" s="1438"/>
      <c r="E191" s="660"/>
      <c r="F191" s="660"/>
      <c r="G191" s="660"/>
      <c r="H191" s="660"/>
      <c r="I191" s="660"/>
      <c r="J191" s="660"/>
      <c r="K191" s="660"/>
      <c r="L191" s="660"/>
      <c r="M191" s="660"/>
      <c r="N191" s="660"/>
      <c r="O191" s="660"/>
      <c r="P191" s="660"/>
      <c r="Q191" s="660"/>
      <c r="R191" s="660"/>
      <c r="S191" s="661"/>
    </row>
    <row r="192" spans="1:19" x14ac:dyDescent="0.25">
      <c r="A192" s="1477" t="s">
        <v>1202</v>
      </c>
      <c r="B192" s="1478"/>
      <c r="C192" s="1478"/>
      <c r="D192" s="1478"/>
      <c r="E192" s="1478"/>
      <c r="F192" s="1478"/>
      <c r="G192" s="1478"/>
      <c r="H192" s="1478"/>
      <c r="I192" s="1478"/>
      <c r="J192" s="1478"/>
      <c r="K192" s="1478"/>
      <c r="L192" s="1478"/>
      <c r="M192" s="1478"/>
      <c r="N192" s="1478"/>
      <c r="O192" s="1478"/>
      <c r="P192" s="1478"/>
      <c r="Q192" s="1478"/>
      <c r="R192" s="1478"/>
      <c r="S192" s="1479"/>
    </row>
    <row r="193" spans="1:19" x14ac:dyDescent="0.25">
      <c r="A193" s="1477"/>
      <c r="B193" s="1478"/>
      <c r="C193" s="1478"/>
      <c r="D193" s="1478"/>
      <c r="E193" s="1478"/>
      <c r="F193" s="1478"/>
      <c r="G193" s="1478"/>
      <c r="H193" s="1478"/>
      <c r="I193" s="1478"/>
      <c r="J193" s="1478"/>
      <c r="K193" s="1478"/>
      <c r="L193" s="1478"/>
      <c r="M193" s="1478"/>
      <c r="N193" s="1478"/>
      <c r="O193" s="1478"/>
      <c r="P193" s="1478"/>
      <c r="Q193" s="1478"/>
      <c r="R193" s="1478"/>
      <c r="S193" s="1479"/>
    </row>
    <row r="194" spans="1:19" x14ac:dyDescent="0.25">
      <c r="A194" s="1477"/>
      <c r="B194" s="1478"/>
      <c r="C194" s="1478"/>
      <c r="D194" s="1478"/>
      <c r="E194" s="1478"/>
      <c r="F194" s="1478"/>
      <c r="G194" s="1478"/>
      <c r="H194" s="1478"/>
      <c r="I194" s="1478"/>
      <c r="J194" s="1478"/>
      <c r="K194" s="1478"/>
      <c r="L194" s="1478"/>
      <c r="M194" s="1478"/>
      <c r="N194" s="1478"/>
      <c r="O194" s="1478"/>
      <c r="P194" s="1478"/>
      <c r="Q194" s="1478"/>
      <c r="R194" s="1478"/>
      <c r="S194" s="1479"/>
    </row>
    <row r="195" spans="1:19" x14ac:dyDescent="0.25">
      <c r="A195" s="1477"/>
      <c r="B195" s="1478"/>
      <c r="C195" s="1478"/>
      <c r="D195" s="1478"/>
      <c r="E195" s="1478"/>
      <c r="F195" s="1478"/>
      <c r="G195" s="1478"/>
      <c r="H195" s="1478"/>
      <c r="I195" s="1478"/>
      <c r="J195" s="1478"/>
      <c r="K195" s="1478"/>
      <c r="L195" s="1478"/>
      <c r="M195" s="1478"/>
      <c r="N195" s="1478"/>
      <c r="O195" s="1478"/>
      <c r="P195" s="1478"/>
      <c r="Q195" s="1478"/>
      <c r="R195" s="1478"/>
      <c r="S195" s="1479"/>
    </row>
    <row r="196" spans="1:19" x14ac:dyDescent="0.25">
      <c r="A196" s="1477"/>
      <c r="B196" s="1478"/>
      <c r="C196" s="1478"/>
      <c r="D196" s="1478"/>
      <c r="E196" s="1478"/>
      <c r="F196" s="1478"/>
      <c r="G196" s="1478"/>
      <c r="H196" s="1478"/>
      <c r="I196" s="1478"/>
      <c r="J196" s="1478"/>
      <c r="K196" s="1478"/>
      <c r="L196" s="1478"/>
      <c r="M196" s="1478"/>
      <c r="N196" s="1478"/>
      <c r="O196" s="1478"/>
      <c r="P196" s="1478"/>
      <c r="Q196" s="1478"/>
      <c r="R196" s="1478"/>
      <c r="S196" s="1479"/>
    </row>
    <row r="197" spans="1:19" x14ac:dyDescent="0.25">
      <c r="A197" s="1477"/>
      <c r="B197" s="1478"/>
      <c r="C197" s="1478"/>
      <c r="D197" s="1478"/>
      <c r="E197" s="1478"/>
      <c r="F197" s="1478"/>
      <c r="G197" s="1478"/>
      <c r="H197" s="1478"/>
      <c r="I197" s="1478"/>
      <c r="J197" s="1478"/>
      <c r="K197" s="1478"/>
      <c r="L197" s="1478"/>
      <c r="M197" s="1478"/>
      <c r="N197" s="1478"/>
      <c r="O197" s="1478"/>
      <c r="P197" s="1478"/>
      <c r="Q197" s="1478"/>
      <c r="R197" s="1478"/>
      <c r="S197" s="1479"/>
    </row>
    <row r="198" spans="1:19" x14ac:dyDescent="0.25">
      <c r="A198" s="1477"/>
      <c r="B198" s="1478"/>
      <c r="C198" s="1478"/>
      <c r="D198" s="1478"/>
      <c r="E198" s="1478"/>
      <c r="F198" s="1478"/>
      <c r="G198" s="1478"/>
      <c r="H198" s="1478"/>
      <c r="I198" s="1478"/>
      <c r="J198" s="1478"/>
      <c r="K198" s="1478"/>
      <c r="L198" s="1478"/>
      <c r="M198" s="1478"/>
      <c r="N198" s="1478"/>
      <c r="O198" s="1478"/>
      <c r="P198" s="1478"/>
      <c r="Q198" s="1478"/>
      <c r="R198" s="1478"/>
      <c r="S198" s="1479"/>
    </row>
    <row r="199" spans="1:19" x14ac:dyDescent="0.25">
      <c r="A199" s="1477"/>
      <c r="B199" s="1478"/>
      <c r="C199" s="1478"/>
      <c r="D199" s="1478"/>
      <c r="E199" s="1478"/>
      <c r="F199" s="1478"/>
      <c r="G199" s="1478"/>
      <c r="H199" s="1478"/>
      <c r="I199" s="1478"/>
      <c r="J199" s="1478"/>
      <c r="K199" s="1478"/>
      <c r="L199" s="1478"/>
      <c r="M199" s="1478"/>
      <c r="N199" s="1478"/>
      <c r="O199" s="1478"/>
      <c r="P199" s="1478"/>
      <c r="Q199" s="1478"/>
      <c r="R199" s="1478"/>
      <c r="S199" s="1479"/>
    </row>
    <row r="200" spans="1:19" x14ac:dyDescent="0.25">
      <c r="A200" s="1477"/>
      <c r="B200" s="1478"/>
      <c r="C200" s="1478"/>
      <c r="D200" s="1478"/>
      <c r="E200" s="1478"/>
      <c r="F200" s="1478"/>
      <c r="G200" s="1478"/>
      <c r="H200" s="1478"/>
      <c r="I200" s="1478"/>
      <c r="J200" s="1478"/>
      <c r="K200" s="1478"/>
      <c r="L200" s="1478"/>
      <c r="M200" s="1478"/>
      <c r="N200" s="1478"/>
      <c r="O200" s="1478"/>
      <c r="P200" s="1478"/>
      <c r="Q200" s="1478"/>
      <c r="R200" s="1478"/>
      <c r="S200" s="1479"/>
    </row>
    <row r="201" spans="1:19" x14ac:dyDescent="0.25">
      <c r="A201" s="1477"/>
      <c r="B201" s="1478"/>
      <c r="C201" s="1478"/>
      <c r="D201" s="1478"/>
      <c r="E201" s="1478"/>
      <c r="F201" s="1478"/>
      <c r="G201" s="1478"/>
      <c r="H201" s="1478"/>
      <c r="I201" s="1478"/>
      <c r="J201" s="1478"/>
      <c r="K201" s="1478"/>
      <c r="L201" s="1478"/>
      <c r="M201" s="1478"/>
      <c r="N201" s="1478"/>
      <c r="O201" s="1478"/>
      <c r="P201" s="1478"/>
      <c r="Q201" s="1478"/>
      <c r="R201" s="1478"/>
      <c r="S201" s="1479"/>
    </row>
    <row r="202" spans="1:19" x14ac:dyDescent="0.25">
      <c r="A202" s="1477"/>
      <c r="B202" s="1478"/>
      <c r="C202" s="1478"/>
      <c r="D202" s="1478"/>
      <c r="E202" s="1478"/>
      <c r="F202" s="1478"/>
      <c r="G202" s="1478"/>
      <c r="H202" s="1478"/>
      <c r="I202" s="1478"/>
      <c r="J202" s="1478"/>
      <c r="K202" s="1478"/>
      <c r="L202" s="1478"/>
      <c r="M202" s="1478"/>
      <c r="N202" s="1478"/>
      <c r="O202" s="1478"/>
      <c r="P202" s="1478"/>
      <c r="Q202" s="1478"/>
      <c r="R202" s="1478"/>
      <c r="S202" s="1479"/>
    </row>
    <row r="203" spans="1:19" x14ac:dyDescent="0.25">
      <c r="A203" s="1477"/>
      <c r="B203" s="1478"/>
      <c r="C203" s="1478"/>
      <c r="D203" s="1478"/>
      <c r="E203" s="1478"/>
      <c r="F203" s="1478"/>
      <c r="G203" s="1478"/>
      <c r="H203" s="1478"/>
      <c r="I203" s="1478"/>
      <c r="J203" s="1478"/>
      <c r="K203" s="1478"/>
      <c r="L203" s="1478"/>
      <c r="M203" s="1478"/>
      <c r="N203" s="1478"/>
      <c r="O203" s="1478"/>
      <c r="P203" s="1478"/>
      <c r="Q203" s="1478"/>
      <c r="R203" s="1478"/>
      <c r="S203" s="1479"/>
    </row>
    <row r="204" spans="1:19" x14ac:dyDescent="0.25">
      <c r="A204" s="1477"/>
      <c r="B204" s="1478"/>
      <c r="C204" s="1478"/>
      <c r="D204" s="1478"/>
      <c r="E204" s="1478"/>
      <c r="F204" s="1478"/>
      <c r="G204" s="1478"/>
      <c r="H204" s="1478"/>
      <c r="I204" s="1478"/>
      <c r="J204" s="1478"/>
      <c r="K204" s="1478"/>
      <c r="L204" s="1478"/>
      <c r="M204" s="1478"/>
      <c r="N204" s="1478"/>
      <c r="O204" s="1478"/>
      <c r="P204" s="1478"/>
      <c r="Q204" s="1478"/>
      <c r="R204" s="1478"/>
      <c r="S204" s="1479"/>
    </row>
    <row r="205" spans="1:19" x14ac:dyDescent="0.25">
      <c r="A205" s="1477"/>
      <c r="B205" s="1478"/>
      <c r="C205" s="1478"/>
      <c r="D205" s="1478"/>
      <c r="E205" s="1478"/>
      <c r="F205" s="1478"/>
      <c r="G205" s="1478"/>
      <c r="H205" s="1478"/>
      <c r="I205" s="1478"/>
      <c r="J205" s="1478"/>
      <c r="K205" s="1478"/>
      <c r="L205" s="1478"/>
      <c r="M205" s="1478"/>
      <c r="N205" s="1478"/>
      <c r="O205" s="1478"/>
      <c r="P205" s="1478"/>
      <c r="Q205" s="1478"/>
      <c r="R205" s="1478"/>
      <c r="S205" s="1479"/>
    </row>
    <row r="206" spans="1:19" ht="15.75" customHeight="1" x14ac:dyDescent="0.25">
      <c r="A206" s="1480"/>
      <c r="B206" s="1481"/>
      <c r="C206" s="1481"/>
      <c r="D206" s="1481"/>
      <c r="E206" s="1481"/>
      <c r="F206" s="1481"/>
      <c r="G206" s="1481"/>
      <c r="H206" s="1481"/>
      <c r="I206" s="1481"/>
      <c r="J206" s="1481"/>
      <c r="K206" s="1481"/>
      <c r="L206" s="1481"/>
      <c r="M206" s="1481"/>
      <c r="N206" s="1481"/>
      <c r="O206" s="1481"/>
      <c r="P206" s="1481"/>
      <c r="Q206" s="1481"/>
      <c r="R206" s="1481"/>
      <c r="S206" s="1482"/>
    </row>
    <row r="207" spans="1:19" ht="12.75" customHeight="1" x14ac:dyDescent="0.25">
      <c r="A207" s="1437" t="s">
        <v>60</v>
      </c>
      <c r="B207" s="1438"/>
      <c r="C207" s="1438"/>
      <c r="D207" s="1438"/>
      <c r="E207" s="665"/>
      <c r="F207" s="665"/>
      <c r="G207" s="665"/>
      <c r="H207" s="665"/>
      <c r="I207" s="665"/>
      <c r="J207" s="665"/>
      <c r="K207" s="666"/>
      <c r="L207" s="665"/>
      <c r="M207" s="665"/>
      <c r="N207" s="665"/>
      <c r="O207" s="665"/>
      <c r="P207" s="665"/>
      <c r="Q207" s="665"/>
      <c r="R207" s="665"/>
      <c r="S207" s="669"/>
    </row>
    <row r="208" spans="1:19" ht="12.75" customHeight="1" x14ac:dyDescent="0.25">
      <c r="A208" s="1477"/>
      <c r="B208" s="1478"/>
      <c r="C208" s="1478"/>
      <c r="D208" s="1478"/>
      <c r="E208" s="1478"/>
      <c r="F208" s="1478"/>
      <c r="G208" s="1478"/>
      <c r="H208" s="1478"/>
      <c r="I208" s="1478"/>
      <c r="J208" s="1478"/>
      <c r="K208" s="1478"/>
      <c r="L208" s="1478"/>
      <c r="M208" s="1478"/>
      <c r="N208" s="1478"/>
      <c r="O208" s="1478"/>
      <c r="P208" s="1478"/>
      <c r="Q208" s="1478"/>
      <c r="R208" s="1478"/>
      <c r="S208" s="1479"/>
    </row>
    <row r="209" spans="1:19" ht="12.75" customHeight="1" x14ac:dyDescent="0.25">
      <c r="A209" s="1477"/>
      <c r="B209" s="1478"/>
      <c r="C209" s="1478"/>
      <c r="D209" s="1478"/>
      <c r="E209" s="1478"/>
      <c r="F209" s="1478"/>
      <c r="G209" s="1478"/>
      <c r="H209" s="1478"/>
      <c r="I209" s="1478"/>
      <c r="J209" s="1478"/>
      <c r="K209" s="1478"/>
      <c r="L209" s="1478"/>
      <c r="M209" s="1478"/>
      <c r="N209" s="1478"/>
      <c r="O209" s="1478"/>
      <c r="P209" s="1478"/>
      <c r="Q209" s="1478"/>
      <c r="R209" s="1478"/>
      <c r="S209" s="1479"/>
    </row>
    <row r="210" spans="1:19" ht="12.75" customHeight="1" x14ac:dyDescent="0.25">
      <c r="A210" s="1477"/>
      <c r="B210" s="1478"/>
      <c r="C210" s="1478"/>
      <c r="D210" s="1478"/>
      <c r="E210" s="1478"/>
      <c r="F210" s="1478"/>
      <c r="G210" s="1478"/>
      <c r="H210" s="1478"/>
      <c r="I210" s="1478"/>
      <c r="J210" s="1478"/>
      <c r="K210" s="1478"/>
      <c r="L210" s="1478"/>
      <c r="M210" s="1478"/>
      <c r="N210" s="1478"/>
      <c r="O210" s="1478"/>
      <c r="P210" s="1478"/>
      <c r="Q210" s="1478"/>
      <c r="R210" s="1478"/>
      <c r="S210" s="1479"/>
    </row>
    <row r="211" spans="1:19" x14ac:dyDescent="0.25">
      <c r="A211" s="875"/>
      <c r="B211" s="982" t="s">
        <v>1176</v>
      </c>
      <c r="C211" s="832"/>
      <c r="D211" s="832"/>
      <c r="E211" s="832"/>
      <c r="F211" s="832"/>
      <c r="G211" s="832"/>
      <c r="H211" s="832"/>
      <c r="I211" s="832" t="s">
        <v>180</v>
      </c>
      <c r="J211" s="832"/>
      <c r="K211" s="832"/>
      <c r="L211" s="832"/>
      <c r="M211" s="832"/>
      <c r="N211" s="832"/>
      <c r="O211" s="832"/>
      <c r="P211" s="832"/>
      <c r="Q211" s="832"/>
      <c r="R211" s="654"/>
      <c r="S211" s="663"/>
    </row>
    <row r="212" spans="1:19" x14ac:dyDescent="0.25">
      <c r="A212" s="875"/>
      <c r="B212" s="982" t="s">
        <v>1179</v>
      </c>
      <c r="C212" s="832"/>
      <c r="D212" s="832"/>
      <c r="E212" s="832"/>
      <c r="F212" s="917"/>
      <c r="G212" s="832"/>
      <c r="H212" s="832"/>
      <c r="I212" s="832" t="s">
        <v>1177</v>
      </c>
      <c r="J212" s="660"/>
      <c r="K212" s="1011"/>
      <c r="L212" s="884"/>
      <c r="M212" s="654"/>
      <c r="N212" s="654"/>
      <c r="O212" s="654"/>
      <c r="P212" s="654"/>
      <c r="Q212" s="654"/>
      <c r="R212" s="654"/>
      <c r="S212" s="663"/>
    </row>
    <row r="213" spans="1:19" x14ac:dyDescent="0.25">
      <c r="A213" s="875"/>
      <c r="B213" s="982" t="s">
        <v>1203</v>
      </c>
      <c r="C213" s="832"/>
      <c r="D213" s="832"/>
      <c r="E213" s="832"/>
      <c r="F213" s="832"/>
      <c r="G213" s="832"/>
      <c r="H213" s="832"/>
      <c r="I213" s="832" t="s">
        <v>187</v>
      </c>
      <c r="J213" s="660"/>
      <c r="K213" s="654"/>
      <c r="L213" s="884"/>
      <c r="M213" s="654"/>
      <c r="N213" s="654"/>
      <c r="O213" s="654"/>
      <c r="P213" s="654"/>
      <c r="Q213" s="654"/>
      <c r="R213" s="654"/>
      <c r="S213" s="663"/>
    </row>
    <row r="214" spans="1:19" x14ac:dyDescent="0.25">
      <c r="A214" s="875"/>
      <c r="B214" s="982" t="s">
        <v>1204</v>
      </c>
      <c r="C214" s="832"/>
      <c r="D214" s="832"/>
      <c r="E214" s="832"/>
      <c r="F214" s="832"/>
      <c r="G214" s="832"/>
      <c r="H214" s="660"/>
      <c r="I214" s="832" t="s">
        <v>187</v>
      </c>
      <c r="J214" s="660"/>
      <c r="K214" s="654"/>
      <c r="L214" s="884"/>
      <c r="M214" s="654"/>
      <c r="N214" s="654"/>
      <c r="O214" s="654"/>
      <c r="P214" s="654"/>
      <c r="Q214" s="654"/>
      <c r="R214" s="654"/>
      <c r="S214" s="663"/>
    </row>
    <row r="215" spans="1:19" x14ac:dyDescent="0.25">
      <c r="A215" s="875"/>
      <c r="B215" s="982" t="s">
        <v>450</v>
      </c>
      <c r="C215" s="832"/>
      <c r="D215" s="832"/>
      <c r="E215" s="832"/>
      <c r="F215" s="832"/>
      <c r="G215" s="832"/>
      <c r="H215" s="832">
        <v>4500</v>
      </c>
      <c r="I215" s="832"/>
      <c r="J215" s="660"/>
      <c r="K215" s="654"/>
      <c r="L215" s="884"/>
      <c r="M215" s="654"/>
      <c r="N215" s="654"/>
      <c r="O215" s="654"/>
      <c r="P215" s="654"/>
      <c r="Q215" s="654"/>
      <c r="R215" s="654"/>
      <c r="S215" s="663"/>
    </row>
    <row r="216" spans="1:19" x14ac:dyDescent="0.25">
      <c r="A216" s="664"/>
      <c r="B216" s="832"/>
      <c r="C216" s="654"/>
      <c r="D216" s="654"/>
      <c r="E216" s="654"/>
      <c r="F216" s="654"/>
      <c r="G216" s="654"/>
      <c r="H216" s="915" t="s">
        <v>528</v>
      </c>
      <c r="I216" s="654"/>
      <c r="J216" s="654"/>
      <c r="K216" s="660"/>
      <c r="L216" s="915" t="s">
        <v>1205</v>
      </c>
      <c r="M216" s="915"/>
      <c r="N216" s="943"/>
      <c r="O216" s="916" t="s">
        <v>61</v>
      </c>
      <c r="P216" s="654"/>
      <c r="Q216" s="654"/>
      <c r="R216" s="654"/>
      <c r="S216" s="663"/>
    </row>
    <row r="217" spans="1:19" ht="12.75" customHeight="1" x14ac:dyDescent="0.25">
      <c r="A217" s="875"/>
      <c r="B217" s="982" t="s">
        <v>1193</v>
      </c>
      <c r="C217" s="654"/>
      <c r="D217" s="654"/>
      <c r="E217" s="654"/>
      <c r="F217" s="654"/>
      <c r="G217" s="899"/>
      <c r="H217" s="865"/>
      <c r="I217" s="898" t="s">
        <v>180</v>
      </c>
      <c r="J217" s="927" t="s">
        <v>1168</v>
      </c>
      <c r="K217" s="942"/>
      <c r="L217" s="942" t="s">
        <v>1180</v>
      </c>
      <c r="M217" s="981" t="s">
        <v>1181</v>
      </c>
      <c r="N217" s="943"/>
      <c r="O217" s="883"/>
      <c r="P217" s="865"/>
      <c r="Q217" s="979" t="s">
        <v>62</v>
      </c>
      <c r="R217" s="654"/>
      <c r="S217" s="663"/>
    </row>
    <row r="218" spans="1:19" ht="12.75" customHeight="1" x14ac:dyDescent="0.25">
      <c r="A218" s="664"/>
      <c r="B218" s="654"/>
      <c r="C218" s="654"/>
      <c r="D218" s="654"/>
      <c r="E218" s="654"/>
      <c r="F218" s="920"/>
      <c r="G218" s="654"/>
      <c r="H218" s="830"/>
      <c r="I218" s="830"/>
      <c r="J218" s="832"/>
      <c r="K218" s="832"/>
      <c r="L218" s="832"/>
      <c r="M218" s="654"/>
      <c r="N218" s="884"/>
      <c r="O218" s="654"/>
      <c r="P218" s="654"/>
      <c r="Q218" s="654"/>
      <c r="R218" s="654"/>
      <c r="S218" s="663"/>
    </row>
    <row r="219" spans="1:19" ht="12.75" customHeight="1" x14ac:dyDescent="0.25">
      <c r="A219" s="875"/>
      <c r="B219" s="654"/>
      <c r="C219" s="654"/>
      <c r="D219" s="654"/>
      <c r="E219" s="654"/>
      <c r="F219" s="901"/>
      <c r="G219" s="828"/>
      <c r="H219" s="1015"/>
      <c r="I219" s="1015"/>
      <c r="J219" s="897"/>
      <c r="K219" s="897"/>
      <c r="L219" s="897"/>
      <c r="M219" s="828"/>
      <c r="N219" s="900"/>
      <c r="O219" s="574"/>
      <c r="P219" s="574"/>
      <c r="Q219" s="574"/>
      <c r="R219" s="574"/>
      <c r="S219" s="577"/>
    </row>
    <row r="220" spans="1:19" ht="12.75" customHeight="1" x14ac:dyDescent="0.25">
      <c r="A220" s="1437" t="s">
        <v>352</v>
      </c>
      <c r="B220" s="1438"/>
      <c r="C220" s="1438"/>
      <c r="D220" s="1438"/>
      <c r="E220" s="665"/>
      <c r="F220" s="660"/>
      <c r="G220" s="660"/>
      <c r="H220" s="660"/>
      <c r="I220" s="660"/>
      <c r="J220" s="660"/>
      <c r="K220" s="896"/>
      <c r="L220" s="660"/>
      <c r="M220" s="660"/>
      <c r="N220" s="665"/>
      <c r="O220" s="665"/>
      <c r="P220" s="665"/>
      <c r="Q220" s="665"/>
      <c r="R220" s="665"/>
      <c r="S220" s="669"/>
    </row>
    <row r="221" spans="1:19" ht="12.75" customHeight="1" x14ac:dyDescent="0.25">
      <c r="A221" s="1446"/>
      <c r="B221" s="1447"/>
      <c r="C221" s="1447"/>
      <c r="D221" s="1447"/>
      <c r="E221" s="1447"/>
      <c r="F221" s="1447"/>
      <c r="G221" s="1447"/>
      <c r="H221" s="1447"/>
      <c r="I221" s="1447"/>
      <c r="J221" s="1447"/>
      <c r="K221" s="1447"/>
      <c r="L221" s="1447"/>
      <c r="M221" s="1447"/>
      <c r="N221" s="1447"/>
      <c r="O221" s="1447"/>
      <c r="P221" s="1447"/>
      <c r="Q221" s="1447"/>
      <c r="R221" s="1447"/>
      <c r="S221" s="1448"/>
    </row>
    <row r="222" spans="1:19" x14ac:dyDescent="0.25">
      <c r="A222" s="875"/>
      <c r="B222" s="832"/>
      <c r="C222" s="832"/>
      <c r="D222" s="832"/>
      <c r="E222" s="832"/>
      <c r="F222" s="832"/>
      <c r="G222" s="832"/>
      <c r="H222" s="832"/>
      <c r="I222" s="832"/>
      <c r="J222" s="832"/>
      <c r="K222" s="917"/>
      <c r="L222" s="918"/>
      <c r="M222" s="917"/>
      <c r="N222" s="832"/>
      <c r="O222" s="918" t="s">
        <v>347</v>
      </c>
      <c r="P222" s="832"/>
      <c r="Q222" s="832"/>
      <c r="R222" s="917"/>
      <c r="S222" s="663"/>
    </row>
    <row r="223" spans="1:19" ht="15.6" x14ac:dyDescent="0.25">
      <c r="A223" s="875"/>
      <c r="B223" s="832"/>
      <c r="C223" s="832"/>
      <c r="D223" s="832"/>
      <c r="E223" s="832"/>
      <c r="F223" s="892" t="s">
        <v>1194</v>
      </c>
      <c r="G223" s="892"/>
      <c r="H223" s="892"/>
      <c r="I223" s="892"/>
      <c r="J223" s="892"/>
      <c r="K223" s="1011"/>
      <c r="L223" s="892"/>
      <c r="M223" s="917"/>
      <c r="N223" s="986">
        <v>15</v>
      </c>
      <c r="O223" s="944" t="s">
        <v>1234</v>
      </c>
      <c r="P223" s="654"/>
      <c r="Q223" s="944" t="s">
        <v>1184</v>
      </c>
      <c r="R223" s="917"/>
      <c r="S223" s="663"/>
    </row>
    <row r="224" spans="1:19" ht="15.6" x14ac:dyDescent="0.25">
      <c r="A224" s="875"/>
      <c r="B224" s="832"/>
      <c r="C224" s="832"/>
      <c r="D224" s="832"/>
      <c r="E224" s="832"/>
      <c r="F224" s="892" t="s">
        <v>1195</v>
      </c>
      <c r="G224" s="892"/>
      <c r="H224" s="892"/>
      <c r="I224" s="892"/>
      <c r="J224" s="892"/>
      <c r="K224" s="1011"/>
      <c r="L224" s="892"/>
      <c r="M224" s="917"/>
      <c r="N224" s="917">
        <v>13</v>
      </c>
      <c r="O224" s="944" t="s">
        <v>1234</v>
      </c>
      <c r="P224" s="654"/>
      <c r="Q224" s="944" t="s">
        <v>1184</v>
      </c>
      <c r="R224" s="917"/>
      <c r="S224" s="663"/>
    </row>
    <row r="225" spans="1:19" ht="15.6" x14ac:dyDescent="0.25">
      <c r="A225" s="875"/>
      <c r="B225" s="832"/>
      <c r="C225" s="832"/>
      <c r="D225" s="832"/>
      <c r="E225" s="832"/>
      <c r="F225" s="892" t="s">
        <v>1196</v>
      </c>
      <c r="G225" s="892"/>
      <c r="H225" s="892"/>
      <c r="I225" s="892"/>
      <c r="J225" s="892"/>
      <c r="K225" s="1011"/>
      <c r="L225" s="892"/>
      <c r="M225" s="917"/>
      <c r="N225" s="892">
        <v>11</v>
      </c>
      <c r="O225" s="944" t="s">
        <v>1234</v>
      </c>
      <c r="P225" s="895"/>
      <c r="Q225" s="944" t="s">
        <v>1184</v>
      </c>
      <c r="R225" s="917"/>
      <c r="S225" s="663"/>
    </row>
    <row r="226" spans="1:19" ht="15.75" customHeight="1" x14ac:dyDescent="0.25">
      <c r="A226" s="875"/>
      <c r="B226" s="832"/>
      <c r="C226" s="832"/>
      <c r="D226" s="832"/>
      <c r="E226" s="832"/>
      <c r="F226" s="832"/>
      <c r="G226" s="832"/>
      <c r="H226" s="832"/>
      <c r="I226" s="832"/>
      <c r="J226" s="832"/>
      <c r="K226" s="1011"/>
      <c r="L226" s="892"/>
      <c r="M226" s="892"/>
      <c r="N226" s="895"/>
      <c r="O226" s="892"/>
      <c r="P226" s="892"/>
      <c r="Q226" s="895"/>
      <c r="R226" s="654"/>
      <c r="S226" s="663"/>
    </row>
    <row r="227" spans="1:19" ht="14.25" customHeight="1" x14ac:dyDescent="0.25">
      <c r="A227" s="875"/>
      <c r="B227" s="832"/>
      <c r="C227" s="832"/>
      <c r="D227" s="832"/>
      <c r="E227" s="832"/>
      <c r="F227" s="832"/>
      <c r="G227" s="832"/>
      <c r="H227" s="832"/>
      <c r="I227" s="832"/>
      <c r="J227" s="832"/>
      <c r="K227" s="1011"/>
      <c r="L227" s="892"/>
      <c r="M227" s="892"/>
      <c r="N227" s="895" t="s">
        <v>1206</v>
      </c>
      <c r="O227" s="892"/>
      <c r="P227" s="892"/>
      <c r="Q227" s="895"/>
      <c r="R227" s="654"/>
      <c r="S227" s="663"/>
    </row>
    <row r="228" spans="1:19" ht="14.25" customHeight="1" x14ac:dyDescent="0.25">
      <c r="A228" s="875"/>
      <c r="B228" s="832"/>
      <c r="C228" s="832"/>
      <c r="D228" s="832"/>
      <c r="E228" s="832"/>
      <c r="F228" s="832"/>
      <c r="G228" s="832"/>
      <c r="H228" s="832"/>
      <c r="I228" s="832"/>
      <c r="J228" s="832"/>
      <c r="K228" s="1011"/>
      <c r="L228" s="892"/>
      <c r="M228" s="892"/>
      <c r="N228" s="895"/>
      <c r="O228" s="892"/>
      <c r="P228" s="892"/>
      <c r="Q228" s="895"/>
      <c r="R228" s="654"/>
      <c r="S228" s="663"/>
    </row>
    <row r="229" spans="1:19" ht="14.25" customHeight="1" x14ac:dyDescent="0.25">
      <c r="A229" s="1009"/>
      <c r="B229" s="457"/>
      <c r="C229" s="457"/>
      <c r="D229" s="1010"/>
      <c r="E229" s="1010"/>
      <c r="F229" s="1010"/>
      <c r="G229" s="1010"/>
      <c r="H229" s="1010"/>
      <c r="I229" s="1010"/>
      <c r="J229" s="832"/>
      <c r="K229" s="1011"/>
      <c r="L229" s="892"/>
      <c r="M229" s="892"/>
      <c r="N229" s="944" t="s">
        <v>1053</v>
      </c>
      <c r="O229" s="892"/>
      <c r="P229" s="892"/>
      <c r="Q229" s="895"/>
      <c r="R229" s="654"/>
      <c r="S229" s="663"/>
    </row>
    <row r="230" spans="1:19" x14ac:dyDescent="0.25">
      <c r="A230" s="1009"/>
      <c r="B230" s="457"/>
      <c r="C230" s="457"/>
      <c r="D230" s="1010"/>
      <c r="E230" s="1010"/>
      <c r="F230" s="1010"/>
      <c r="G230" s="1010"/>
      <c r="H230" s="1010"/>
      <c r="I230" s="1010"/>
      <c r="J230" s="832"/>
      <c r="K230" s="1011"/>
      <c r="L230" s="892"/>
      <c r="M230" s="892"/>
      <c r="N230" s="895"/>
      <c r="O230" s="892"/>
      <c r="P230" s="892"/>
      <c r="Q230" s="895"/>
      <c r="R230" s="654"/>
      <c r="S230" s="663"/>
    </row>
    <row r="231" spans="1:19" x14ac:dyDescent="0.25">
      <c r="A231" s="578"/>
      <c r="B231" s="574"/>
      <c r="C231" s="574"/>
      <c r="D231" s="574"/>
      <c r="E231" s="574"/>
      <c r="F231" s="574"/>
      <c r="G231" s="574"/>
      <c r="H231" s="574"/>
      <c r="I231" s="574"/>
      <c r="J231" s="574"/>
      <c r="K231" s="574"/>
      <c r="L231" s="574"/>
      <c r="M231" s="574"/>
      <c r="N231" s="574"/>
      <c r="O231" s="574"/>
      <c r="P231" s="574"/>
      <c r="Q231" s="574"/>
      <c r="R231" s="574"/>
      <c r="S231" s="577"/>
    </row>
    <row r="232" spans="1:19" ht="13.8" x14ac:dyDescent="0.25">
      <c r="A232" s="1452" t="s">
        <v>51</v>
      </c>
      <c r="B232" s="1453"/>
      <c r="C232" s="1453"/>
      <c r="D232" s="1454"/>
      <c r="E232" s="1455" t="s">
        <v>944</v>
      </c>
      <c r="F232" s="1456"/>
      <c r="G232" s="1456"/>
      <c r="H232" s="1456"/>
      <c r="I232" s="1456"/>
      <c r="J232" s="1456"/>
      <c r="K232" s="1456"/>
      <c r="L232" s="1456"/>
      <c r="M232" s="1456"/>
      <c r="N232" s="1456"/>
      <c r="O232" s="1456"/>
      <c r="P232" s="1456"/>
      <c r="Q232" s="1456"/>
      <c r="R232" s="1456"/>
      <c r="S232" s="1457"/>
    </row>
    <row r="233" spans="1:19" ht="13.8" x14ac:dyDescent="0.25">
      <c r="A233" s="1461" t="s">
        <v>1199</v>
      </c>
      <c r="B233" s="1462"/>
      <c r="C233" s="1462"/>
      <c r="D233" s="1463"/>
      <c r="E233" s="1458"/>
      <c r="F233" s="1459"/>
      <c r="G233" s="1459"/>
      <c r="H233" s="1459"/>
      <c r="I233" s="1459"/>
      <c r="J233" s="1459"/>
      <c r="K233" s="1459"/>
      <c r="L233" s="1459"/>
      <c r="M233" s="1459"/>
      <c r="N233" s="1459"/>
      <c r="O233" s="1459"/>
      <c r="P233" s="1459"/>
      <c r="Q233" s="1459"/>
      <c r="R233" s="1459"/>
      <c r="S233" s="1460"/>
    </row>
    <row r="234" spans="1:19" ht="13.8" x14ac:dyDescent="0.25">
      <c r="A234" s="1464" t="s">
        <v>52</v>
      </c>
      <c r="B234" s="1465"/>
      <c r="C234" s="1465"/>
      <c r="D234" s="1466"/>
      <c r="E234" s="1467" t="s">
        <v>362</v>
      </c>
      <c r="F234" s="1468"/>
      <c r="G234" s="1468"/>
      <c r="H234" s="1468"/>
      <c r="I234" s="1468"/>
      <c r="J234" s="1468"/>
      <c r="K234" s="1468"/>
      <c r="L234" s="1468"/>
      <c r="M234" s="1468"/>
      <c r="N234" s="1468"/>
      <c r="O234" s="1468"/>
      <c r="P234" s="1468"/>
      <c r="Q234" s="1468"/>
      <c r="R234" s="1468"/>
      <c r="S234" s="1469"/>
    </row>
    <row r="235" spans="1:19" x14ac:dyDescent="0.25">
      <c r="A235" s="1437" t="s">
        <v>53</v>
      </c>
      <c r="B235" s="1438"/>
      <c r="C235" s="1438"/>
      <c r="D235" s="1438"/>
      <c r="E235" s="1017"/>
      <c r="F235" s="660"/>
      <c r="G235" s="660"/>
      <c r="H235" s="660"/>
      <c r="I235" s="660"/>
      <c r="J235" s="660"/>
      <c r="K235" s="660"/>
      <c r="L235" s="660"/>
      <c r="M235" s="660"/>
      <c r="N235" s="660"/>
      <c r="O235" s="660"/>
      <c r="P235" s="660"/>
      <c r="Q235" s="660"/>
      <c r="R235" s="660"/>
      <c r="S235" s="661"/>
    </row>
    <row r="236" spans="1:19" x14ac:dyDescent="0.25">
      <c r="A236" s="1470" t="s">
        <v>1198</v>
      </c>
      <c r="B236" s="1471"/>
      <c r="C236" s="1471"/>
      <c r="D236" s="1471"/>
      <c r="E236" s="1471"/>
      <c r="F236" s="1471"/>
      <c r="G236" s="1471"/>
      <c r="H236" s="1471"/>
      <c r="I236" s="1471"/>
      <c r="J236" s="1471"/>
      <c r="K236" s="1471"/>
      <c r="L236" s="1471"/>
      <c r="M236" s="1471"/>
      <c r="N236" s="1471"/>
      <c r="O236" s="1471"/>
      <c r="P236" s="1471"/>
      <c r="Q236" s="1471"/>
      <c r="R236" s="1471"/>
      <c r="S236" s="1472"/>
    </row>
    <row r="237" spans="1:19" x14ac:dyDescent="0.25">
      <c r="A237" s="1473"/>
      <c r="B237" s="1471"/>
      <c r="C237" s="1471"/>
      <c r="D237" s="1471"/>
      <c r="E237" s="1471"/>
      <c r="F237" s="1471"/>
      <c r="G237" s="1471"/>
      <c r="H237" s="1471"/>
      <c r="I237" s="1471"/>
      <c r="J237" s="1471"/>
      <c r="K237" s="1471"/>
      <c r="L237" s="1471"/>
      <c r="M237" s="1471"/>
      <c r="N237" s="1471"/>
      <c r="O237" s="1471"/>
      <c r="P237" s="1471"/>
      <c r="Q237" s="1471"/>
      <c r="R237" s="1471"/>
      <c r="S237" s="1472"/>
    </row>
    <row r="238" spans="1:19" x14ac:dyDescent="0.25">
      <c r="A238" s="1473"/>
      <c r="B238" s="1471"/>
      <c r="C238" s="1471"/>
      <c r="D238" s="1471"/>
      <c r="E238" s="1471"/>
      <c r="F238" s="1471"/>
      <c r="G238" s="1471"/>
      <c r="H238" s="1471"/>
      <c r="I238" s="1471"/>
      <c r="J238" s="1471"/>
      <c r="K238" s="1471"/>
      <c r="L238" s="1471"/>
      <c r="M238" s="1471"/>
      <c r="N238" s="1471"/>
      <c r="O238" s="1471"/>
      <c r="P238" s="1471"/>
      <c r="Q238" s="1471"/>
      <c r="R238" s="1471"/>
      <c r="S238" s="1472"/>
    </row>
    <row r="239" spans="1:19" x14ac:dyDescent="0.25">
      <c r="A239" s="1473"/>
      <c r="B239" s="1471"/>
      <c r="C239" s="1471"/>
      <c r="D239" s="1471"/>
      <c r="E239" s="1471"/>
      <c r="F239" s="1471"/>
      <c r="G239" s="1471"/>
      <c r="H239" s="1471"/>
      <c r="I239" s="1471"/>
      <c r="J239" s="1471"/>
      <c r="K239" s="1471"/>
      <c r="L239" s="1471"/>
      <c r="M239" s="1471"/>
      <c r="N239" s="1471"/>
      <c r="O239" s="1471"/>
      <c r="P239" s="1471"/>
      <c r="Q239" s="1471"/>
      <c r="R239" s="1471"/>
      <c r="S239" s="1472"/>
    </row>
    <row r="240" spans="1:19" x14ac:dyDescent="0.25">
      <c r="A240" s="1473"/>
      <c r="B240" s="1471"/>
      <c r="C240" s="1471"/>
      <c r="D240" s="1471"/>
      <c r="E240" s="1471"/>
      <c r="F240" s="1471"/>
      <c r="G240" s="1471"/>
      <c r="H240" s="1471"/>
      <c r="I240" s="1471"/>
      <c r="J240" s="1471"/>
      <c r="K240" s="1471"/>
      <c r="L240" s="1471"/>
      <c r="M240" s="1471"/>
      <c r="N240" s="1471"/>
      <c r="O240" s="1471"/>
      <c r="P240" s="1471"/>
      <c r="Q240" s="1471"/>
      <c r="R240" s="1471"/>
      <c r="S240" s="1472"/>
    </row>
    <row r="241" spans="1:19" x14ac:dyDescent="0.25">
      <c r="A241" s="1473"/>
      <c r="B241" s="1471"/>
      <c r="C241" s="1471"/>
      <c r="D241" s="1471"/>
      <c r="E241" s="1471"/>
      <c r="F241" s="1471"/>
      <c r="G241" s="1471"/>
      <c r="H241" s="1471"/>
      <c r="I241" s="1471"/>
      <c r="J241" s="1471"/>
      <c r="K241" s="1471"/>
      <c r="L241" s="1471"/>
      <c r="M241" s="1471"/>
      <c r="N241" s="1471"/>
      <c r="O241" s="1471"/>
      <c r="P241" s="1471"/>
      <c r="Q241" s="1471"/>
      <c r="R241" s="1471"/>
      <c r="S241" s="1472"/>
    </row>
    <row r="242" spans="1:19" x14ac:dyDescent="0.25">
      <c r="A242" s="1473"/>
      <c r="B242" s="1471"/>
      <c r="C242" s="1471"/>
      <c r="D242" s="1471"/>
      <c r="E242" s="1471"/>
      <c r="F242" s="1471"/>
      <c r="G242" s="1471"/>
      <c r="H242" s="1471"/>
      <c r="I242" s="1471"/>
      <c r="J242" s="1471"/>
      <c r="K242" s="1471"/>
      <c r="L242" s="1471"/>
      <c r="M242" s="1471"/>
      <c r="N242" s="1471"/>
      <c r="O242" s="1471"/>
      <c r="P242" s="1471"/>
      <c r="Q242" s="1471"/>
      <c r="R242" s="1471"/>
      <c r="S242" s="1472"/>
    </row>
    <row r="243" spans="1:19" x14ac:dyDescent="0.25">
      <c r="A243" s="1474"/>
      <c r="B243" s="1475"/>
      <c r="C243" s="1475"/>
      <c r="D243" s="1475"/>
      <c r="E243" s="1475"/>
      <c r="F243" s="1475"/>
      <c r="G243" s="1475"/>
      <c r="H243" s="1475"/>
      <c r="I243" s="1475"/>
      <c r="J243" s="1475"/>
      <c r="K243" s="1475"/>
      <c r="L243" s="1475"/>
      <c r="M243" s="1475"/>
      <c r="N243" s="1475"/>
      <c r="O243" s="1475"/>
      <c r="P243" s="1475"/>
      <c r="Q243" s="1475"/>
      <c r="R243" s="1475"/>
      <c r="S243" s="1476"/>
    </row>
    <row r="244" spans="1:19" x14ac:dyDescent="0.25">
      <c r="A244" s="1437" t="s">
        <v>351</v>
      </c>
      <c r="B244" s="1438"/>
      <c r="C244" s="1438"/>
      <c r="D244" s="1438"/>
      <c r="E244" s="668"/>
      <c r="F244" s="665"/>
      <c r="G244" s="665"/>
      <c r="H244" s="665"/>
      <c r="I244" s="665"/>
      <c r="J244" s="665"/>
      <c r="K244" s="665"/>
      <c r="L244" s="665"/>
      <c r="M244" s="665"/>
      <c r="N244" s="665"/>
      <c r="O244" s="665"/>
      <c r="P244" s="665"/>
      <c r="Q244" s="665"/>
      <c r="R244" s="665"/>
      <c r="S244" s="669"/>
    </row>
    <row r="245" spans="1:19" x14ac:dyDescent="0.25">
      <c r="A245" s="1477" t="s">
        <v>1066</v>
      </c>
      <c r="B245" s="1478"/>
      <c r="C245" s="1478"/>
      <c r="D245" s="1478"/>
      <c r="E245" s="1478"/>
      <c r="F245" s="1478"/>
      <c r="G245" s="1478"/>
      <c r="H245" s="1478"/>
      <c r="I245" s="1478"/>
      <c r="J245" s="1478"/>
      <c r="K245" s="1478"/>
      <c r="L245" s="1478"/>
      <c r="M245" s="1478"/>
      <c r="N245" s="1478"/>
      <c r="O245" s="1478"/>
      <c r="P245" s="1478"/>
      <c r="Q245" s="1478"/>
      <c r="R245" s="1478"/>
      <c r="S245" s="1479"/>
    </row>
    <row r="246" spans="1:19" x14ac:dyDescent="0.25">
      <c r="A246" s="1477"/>
      <c r="B246" s="1478"/>
      <c r="C246" s="1478"/>
      <c r="D246" s="1478"/>
      <c r="E246" s="1478"/>
      <c r="F246" s="1478"/>
      <c r="G246" s="1478"/>
      <c r="H246" s="1478"/>
      <c r="I246" s="1478"/>
      <c r="J246" s="1478"/>
      <c r="K246" s="1478"/>
      <c r="L246" s="1478"/>
      <c r="M246" s="1478"/>
      <c r="N246" s="1478"/>
      <c r="O246" s="1478"/>
      <c r="P246" s="1478"/>
      <c r="Q246" s="1478"/>
      <c r="R246" s="1478"/>
      <c r="S246" s="1479"/>
    </row>
    <row r="247" spans="1:19" x14ac:dyDescent="0.25">
      <c r="A247" s="1480"/>
      <c r="B247" s="1481"/>
      <c r="C247" s="1481"/>
      <c r="D247" s="1481"/>
      <c r="E247" s="1481"/>
      <c r="F247" s="1481"/>
      <c r="G247" s="1481"/>
      <c r="H247" s="1481"/>
      <c r="I247" s="1481"/>
      <c r="J247" s="1481"/>
      <c r="K247" s="1481"/>
      <c r="L247" s="1481"/>
      <c r="M247" s="1481"/>
      <c r="N247" s="1481"/>
      <c r="O247" s="1481"/>
      <c r="P247" s="1481"/>
      <c r="Q247" s="1481"/>
      <c r="R247" s="1481"/>
      <c r="S247" s="1482"/>
    </row>
    <row r="248" spans="1:19" x14ac:dyDescent="0.25">
      <c r="A248" s="1437" t="s">
        <v>54</v>
      </c>
      <c r="B248" s="1438"/>
      <c r="C248" s="1438"/>
      <c r="D248" s="1438"/>
      <c r="E248" s="660"/>
      <c r="F248" s="660"/>
      <c r="G248" s="660"/>
      <c r="H248" s="660"/>
      <c r="I248" s="660"/>
      <c r="J248" s="660"/>
      <c r="K248" s="660"/>
      <c r="L248" s="660"/>
      <c r="M248" s="660"/>
      <c r="N248" s="660"/>
      <c r="O248" s="660"/>
      <c r="P248" s="660"/>
      <c r="Q248" s="660"/>
      <c r="R248" s="660"/>
      <c r="S248" s="661"/>
    </row>
    <row r="249" spans="1:19" x14ac:dyDescent="0.25">
      <c r="A249" s="1477" t="s">
        <v>1197</v>
      </c>
      <c r="B249" s="1478"/>
      <c r="C249" s="1478"/>
      <c r="D249" s="1478"/>
      <c r="E249" s="1478"/>
      <c r="F249" s="1478"/>
      <c r="G249" s="1478"/>
      <c r="H249" s="1478"/>
      <c r="I249" s="1478"/>
      <c r="J249" s="1478"/>
      <c r="K249" s="1478"/>
      <c r="L249" s="1478"/>
      <c r="M249" s="1478"/>
      <c r="N249" s="1478"/>
      <c r="O249" s="1478"/>
      <c r="P249" s="1478"/>
      <c r="Q249" s="1478"/>
      <c r="R249" s="1478"/>
      <c r="S249" s="1479"/>
    </row>
    <row r="250" spans="1:19" x14ac:dyDescent="0.25">
      <c r="A250" s="1477"/>
      <c r="B250" s="1478"/>
      <c r="C250" s="1478"/>
      <c r="D250" s="1478"/>
      <c r="E250" s="1478"/>
      <c r="F250" s="1478"/>
      <c r="G250" s="1478"/>
      <c r="H250" s="1478"/>
      <c r="I250" s="1478"/>
      <c r="J250" s="1478"/>
      <c r="K250" s="1478"/>
      <c r="L250" s="1478"/>
      <c r="M250" s="1478"/>
      <c r="N250" s="1478"/>
      <c r="O250" s="1478"/>
      <c r="P250" s="1478"/>
      <c r="Q250" s="1478"/>
      <c r="R250" s="1478"/>
      <c r="S250" s="1479"/>
    </row>
    <row r="251" spans="1:19" x14ac:dyDescent="0.25">
      <c r="A251" s="1477"/>
      <c r="B251" s="1478"/>
      <c r="C251" s="1478"/>
      <c r="D251" s="1478"/>
      <c r="E251" s="1478"/>
      <c r="F251" s="1478"/>
      <c r="G251" s="1478"/>
      <c r="H251" s="1478"/>
      <c r="I251" s="1478"/>
      <c r="J251" s="1478"/>
      <c r="K251" s="1478"/>
      <c r="L251" s="1478"/>
      <c r="M251" s="1478"/>
      <c r="N251" s="1478"/>
      <c r="O251" s="1478"/>
      <c r="P251" s="1478"/>
      <c r="Q251" s="1478"/>
      <c r="R251" s="1478"/>
      <c r="S251" s="1479"/>
    </row>
    <row r="252" spans="1:19" x14ac:dyDescent="0.25">
      <c r="A252" s="1477"/>
      <c r="B252" s="1478"/>
      <c r="C252" s="1478"/>
      <c r="D252" s="1478"/>
      <c r="E252" s="1478"/>
      <c r="F252" s="1478"/>
      <c r="G252" s="1478"/>
      <c r="H252" s="1478"/>
      <c r="I252" s="1478"/>
      <c r="J252" s="1478"/>
      <c r="K252" s="1478"/>
      <c r="L252" s="1478"/>
      <c r="M252" s="1478"/>
      <c r="N252" s="1478"/>
      <c r="O252" s="1478"/>
      <c r="P252" s="1478"/>
      <c r="Q252" s="1478"/>
      <c r="R252" s="1478"/>
      <c r="S252" s="1479"/>
    </row>
    <row r="253" spans="1:19" x14ac:dyDescent="0.25">
      <c r="A253" s="1477"/>
      <c r="B253" s="1478"/>
      <c r="C253" s="1478"/>
      <c r="D253" s="1478"/>
      <c r="E253" s="1478"/>
      <c r="F253" s="1478"/>
      <c r="G253" s="1478"/>
      <c r="H253" s="1478"/>
      <c r="I253" s="1478"/>
      <c r="J253" s="1478"/>
      <c r="K253" s="1478"/>
      <c r="L253" s="1478"/>
      <c r="M253" s="1478"/>
      <c r="N253" s="1478"/>
      <c r="O253" s="1478"/>
      <c r="P253" s="1478"/>
      <c r="Q253" s="1478"/>
      <c r="R253" s="1478"/>
      <c r="S253" s="1479"/>
    </row>
    <row r="254" spans="1:19" x14ac:dyDescent="0.25">
      <c r="A254" s="1477"/>
      <c r="B254" s="1478"/>
      <c r="C254" s="1478"/>
      <c r="D254" s="1478"/>
      <c r="E254" s="1478"/>
      <c r="F254" s="1478"/>
      <c r="G254" s="1478"/>
      <c r="H254" s="1478"/>
      <c r="I254" s="1478"/>
      <c r="J254" s="1478"/>
      <c r="K254" s="1478"/>
      <c r="L254" s="1478"/>
      <c r="M254" s="1478"/>
      <c r="N254" s="1478"/>
      <c r="O254" s="1478"/>
      <c r="P254" s="1478"/>
      <c r="Q254" s="1478"/>
      <c r="R254" s="1478"/>
      <c r="S254" s="1479"/>
    </row>
    <row r="255" spans="1:19" x14ac:dyDescent="0.25">
      <c r="A255" s="1477"/>
      <c r="B255" s="1478"/>
      <c r="C255" s="1478"/>
      <c r="D255" s="1478"/>
      <c r="E255" s="1478"/>
      <c r="F255" s="1478"/>
      <c r="G255" s="1478"/>
      <c r="H255" s="1478"/>
      <c r="I255" s="1478"/>
      <c r="J255" s="1478"/>
      <c r="K255" s="1478"/>
      <c r="L255" s="1478"/>
      <c r="M255" s="1478"/>
      <c r="N255" s="1478"/>
      <c r="O255" s="1478"/>
      <c r="P255" s="1478"/>
      <c r="Q255" s="1478"/>
      <c r="R255" s="1478"/>
      <c r="S255" s="1479"/>
    </row>
    <row r="256" spans="1:19" x14ac:dyDescent="0.25">
      <c r="A256" s="1477"/>
      <c r="B256" s="1478"/>
      <c r="C256" s="1478"/>
      <c r="D256" s="1478"/>
      <c r="E256" s="1478"/>
      <c r="F256" s="1478"/>
      <c r="G256" s="1478"/>
      <c r="H256" s="1478"/>
      <c r="I256" s="1478"/>
      <c r="J256" s="1478"/>
      <c r="K256" s="1478"/>
      <c r="L256" s="1478"/>
      <c r="M256" s="1478"/>
      <c r="N256" s="1478"/>
      <c r="O256" s="1478"/>
      <c r="P256" s="1478"/>
      <c r="Q256" s="1478"/>
      <c r="R256" s="1478"/>
      <c r="S256" s="1479"/>
    </row>
    <row r="257" spans="1:19" x14ac:dyDescent="0.25">
      <c r="A257" s="1477"/>
      <c r="B257" s="1478"/>
      <c r="C257" s="1478"/>
      <c r="D257" s="1478"/>
      <c r="E257" s="1478"/>
      <c r="F257" s="1478"/>
      <c r="G257" s="1478"/>
      <c r="H257" s="1478"/>
      <c r="I257" s="1478"/>
      <c r="J257" s="1478"/>
      <c r="K257" s="1478"/>
      <c r="L257" s="1478"/>
      <c r="M257" s="1478"/>
      <c r="N257" s="1478"/>
      <c r="O257" s="1478"/>
      <c r="P257" s="1478"/>
      <c r="Q257" s="1478"/>
      <c r="R257" s="1478"/>
      <c r="S257" s="1479"/>
    </row>
    <row r="258" spans="1:19" x14ac:dyDescent="0.25">
      <c r="A258" s="1477"/>
      <c r="B258" s="1478"/>
      <c r="C258" s="1478"/>
      <c r="D258" s="1478"/>
      <c r="E258" s="1478"/>
      <c r="F258" s="1478"/>
      <c r="G258" s="1478"/>
      <c r="H258" s="1478"/>
      <c r="I258" s="1478"/>
      <c r="J258" s="1478"/>
      <c r="K258" s="1478"/>
      <c r="L258" s="1478"/>
      <c r="M258" s="1478"/>
      <c r="N258" s="1478"/>
      <c r="O258" s="1478"/>
      <c r="P258" s="1478"/>
      <c r="Q258" s="1478"/>
      <c r="R258" s="1478"/>
      <c r="S258" s="1479"/>
    </row>
    <row r="259" spans="1:19" x14ac:dyDescent="0.25">
      <c r="A259" s="1477"/>
      <c r="B259" s="1478"/>
      <c r="C259" s="1478"/>
      <c r="D259" s="1478"/>
      <c r="E259" s="1478"/>
      <c r="F259" s="1478"/>
      <c r="G259" s="1478"/>
      <c r="H259" s="1478"/>
      <c r="I259" s="1478"/>
      <c r="J259" s="1478"/>
      <c r="K259" s="1478"/>
      <c r="L259" s="1478"/>
      <c r="M259" s="1478"/>
      <c r="N259" s="1478"/>
      <c r="O259" s="1478"/>
      <c r="P259" s="1478"/>
      <c r="Q259" s="1478"/>
      <c r="R259" s="1478"/>
      <c r="S259" s="1479"/>
    </row>
    <row r="260" spans="1:19" x14ac:dyDescent="0.25">
      <c r="A260" s="1477"/>
      <c r="B260" s="1478"/>
      <c r="C260" s="1478"/>
      <c r="D260" s="1478"/>
      <c r="E260" s="1478"/>
      <c r="F260" s="1478"/>
      <c r="G260" s="1478"/>
      <c r="H260" s="1478"/>
      <c r="I260" s="1478"/>
      <c r="J260" s="1478"/>
      <c r="K260" s="1478"/>
      <c r="L260" s="1478"/>
      <c r="M260" s="1478"/>
      <c r="N260" s="1478"/>
      <c r="O260" s="1478"/>
      <c r="P260" s="1478"/>
      <c r="Q260" s="1478"/>
      <c r="R260" s="1478"/>
      <c r="S260" s="1479"/>
    </row>
    <row r="261" spans="1:19" x14ac:dyDescent="0.25">
      <c r="A261" s="1477"/>
      <c r="B261" s="1478"/>
      <c r="C261" s="1478"/>
      <c r="D261" s="1478"/>
      <c r="E261" s="1478"/>
      <c r="F261" s="1478"/>
      <c r="G261" s="1478"/>
      <c r="H261" s="1478"/>
      <c r="I261" s="1478"/>
      <c r="J261" s="1478"/>
      <c r="K261" s="1478"/>
      <c r="L261" s="1478"/>
      <c r="M261" s="1478"/>
      <c r="N261" s="1478"/>
      <c r="O261" s="1478"/>
      <c r="P261" s="1478"/>
      <c r="Q261" s="1478"/>
      <c r="R261" s="1478"/>
      <c r="S261" s="1479"/>
    </row>
    <row r="262" spans="1:19" x14ac:dyDescent="0.25">
      <c r="A262" s="1477"/>
      <c r="B262" s="1478"/>
      <c r="C262" s="1478"/>
      <c r="D262" s="1478"/>
      <c r="E262" s="1478"/>
      <c r="F262" s="1478"/>
      <c r="G262" s="1478"/>
      <c r="H262" s="1478"/>
      <c r="I262" s="1478"/>
      <c r="J262" s="1478"/>
      <c r="K262" s="1478"/>
      <c r="L262" s="1478"/>
      <c r="M262" s="1478"/>
      <c r="N262" s="1478"/>
      <c r="O262" s="1478"/>
      <c r="P262" s="1478"/>
      <c r="Q262" s="1478"/>
      <c r="R262" s="1478"/>
      <c r="S262" s="1479"/>
    </row>
    <row r="263" spans="1:19" x14ac:dyDescent="0.25">
      <c r="A263" s="1480"/>
      <c r="B263" s="1481"/>
      <c r="C263" s="1481"/>
      <c r="D263" s="1481"/>
      <c r="E263" s="1481"/>
      <c r="F263" s="1481"/>
      <c r="G263" s="1481"/>
      <c r="H263" s="1481"/>
      <c r="I263" s="1481"/>
      <c r="J263" s="1481"/>
      <c r="K263" s="1481"/>
      <c r="L263" s="1481"/>
      <c r="M263" s="1481"/>
      <c r="N263" s="1481"/>
      <c r="O263" s="1481"/>
      <c r="P263" s="1481"/>
      <c r="Q263" s="1481"/>
      <c r="R263" s="1481"/>
      <c r="S263" s="1482"/>
    </row>
    <row r="264" spans="1:19" x14ac:dyDescent="0.25">
      <c r="A264" s="1437" t="s">
        <v>60</v>
      </c>
      <c r="B264" s="1438"/>
      <c r="C264" s="1438"/>
      <c r="D264" s="1438"/>
      <c r="E264" s="665"/>
      <c r="F264" s="665"/>
      <c r="G264" s="665"/>
      <c r="H264" s="665"/>
      <c r="I264" s="665"/>
      <c r="J264" s="665"/>
      <c r="K264" s="666"/>
      <c r="L264" s="665"/>
      <c r="M264" s="665"/>
      <c r="N264" s="665"/>
      <c r="O264" s="665"/>
      <c r="P264" s="665"/>
      <c r="Q264" s="665"/>
      <c r="R264" s="665"/>
      <c r="S264" s="669"/>
    </row>
    <row r="265" spans="1:19" x14ac:dyDescent="0.25">
      <c r="A265" s="1477"/>
      <c r="B265" s="1478"/>
      <c r="C265" s="1478"/>
      <c r="D265" s="1478"/>
      <c r="E265" s="1478"/>
      <c r="F265" s="1478"/>
      <c r="G265" s="1478"/>
      <c r="H265" s="1478"/>
      <c r="I265" s="1478"/>
      <c r="J265" s="1478"/>
      <c r="K265" s="1478"/>
      <c r="L265" s="1478"/>
      <c r="M265" s="1478"/>
      <c r="N265" s="1478"/>
      <c r="O265" s="1478"/>
      <c r="P265" s="1478"/>
      <c r="Q265" s="1478"/>
      <c r="R265" s="1478"/>
      <c r="S265" s="1479"/>
    </row>
    <row r="266" spans="1:19" x14ac:dyDescent="0.25">
      <c r="A266" s="1477"/>
      <c r="B266" s="1478"/>
      <c r="C266" s="1478"/>
      <c r="D266" s="1478"/>
      <c r="E266" s="1478"/>
      <c r="F266" s="1478"/>
      <c r="G266" s="1478"/>
      <c r="H266" s="1478"/>
      <c r="I266" s="1478"/>
      <c r="J266" s="1478"/>
      <c r="K266" s="1478"/>
      <c r="L266" s="1478"/>
      <c r="M266" s="1478"/>
      <c r="N266" s="1478"/>
      <c r="O266" s="1478"/>
      <c r="P266" s="1478"/>
      <c r="Q266" s="1478"/>
      <c r="R266" s="1478"/>
      <c r="S266" s="1479"/>
    </row>
    <row r="267" spans="1:19" x14ac:dyDescent="0.25">
      <c r="A267" s="1477"/>
      <c r="B267" s="1478"/>
      <c r="C267" s="1478"/>
      <c r="D267" s="1478"/>
      <c r="E267" s="1478"/>
      <c r="F267" s="1478"/>
      <c r="G267" s="1478"/>
      <c r="H267" s="1478"/>
      <c r="I267" s="1478"/>
      <c r="J267" s="1478"/>
      <c r="K267" s="1478"/>
      <c r="L267" s="1478"/>
      <c r="M267" s="1478"/>
      <c r="N267" s="1478"/>
      <c r="O267" s="1478"/>
      <c r="P267" s="1478"/>
      <c r="Q267" s="1478"/>
      <c r="R267" s="1478"/>
      <c r="S267" s="1479"/>
    </row>
    <row r="268" spans="1:19" x14ac:dyDescent="0.25">
      <c r="A268" s="875"/>
      <c r="B268" s="982" t="s">
        <v>1176</v>
      </c>
      <c r="C268" s="832"/>
      <c r="D268" s="832"/>
      <c r="E268" s="832"/>
      <c r="F268" s="832"/>
      <c r="G268" s="832"/>
      <c r="H268" s="832"/>
      <c r="I268" s="832" t="s">
        <v>180</v>
      </c>
      <c r="J268" s="832"/>
      <c r="K268" s="832"/>
      <c r="L268" s="832"/>
      <c r="M268" s="832"/>
      <c r="N268" s="832"/>
      <c r="O268" s="832"/>
      <c r="P268" s="832"/>
      <c r="Q268" s="832"/>
      <c r="R268" s="654"/>
      <c r="S268" s="663"/>
    </row>
    <row r="269" spans="1:19" x14ac:dyDescent="0.25">
      <c r="A269" s="875"/>
      <c r="B269" s="982" t="s">
        <v>1179</v>
      </c>
      <c r="C269" s="832"/>
      <c r="D269" s="832"/>
      <c r="E269" s="832"/>
      <c r="F269" s="917"/>
      <c r="G269" s="832"/>
      <c r="H269" s="832"/>
      <c r="I269" s="832" t="s">
        <v>1177</v>
      </c>
      <c r="J269" s="660"/>
      <c r="K269" s="1011"/>
      <c r="L269" s="884"/>
      <c r="M269" s="654"/>
      <c r="N269" s="654"/>
      <c r="O269" s="654"/>
      <c r="P269" s="654"/>
      <c r="Q269" s="654"/>
      <c r="R269" s="654"/>
      <c r="S269" s="663"/>
    </row>
    <row r="270" spans="1:19" x14ac:dyDescent="0.25">
      <c r="A270" s="875"/>
      <c r="B270" s="982" t="s">
        <v>1178</v>
      </c>
      <c r="C270" s="832"/>
      <c r="D270" s="832"/>
      <c r="E270" s="832"/>
      <c r="F270" s="832"/>
      <c r="G270" s="832"/>
      <c r="H270" s="832"/>
      <c r="I270" s="832" t="s">
        <v>187</v>
      </c>
      <c r="J270" s="660"/>
      <c r="K270" s="654"/>
      <c r="L270" s="884"/>
      <c r="M270" s="654"/>
      <c r="N270" s="654"/>
      <c r="O270" s="654"/>
      <c r="P270" s="654"/>
      <c r="Q270" s="654"/>
      <c r="R270" s="654"/>
      <c r="S270" s="663"/>
    </row>
    <row r="271" spans="1:19" x14ac:dyDescent="0.25">
      <c r="A271" s="875"/>
      <c r="B271" s="982" t="s">
        <v>450</v>
      </c>
      <c r="C271" s="832"/>
      <c r="D271" s="832"/>
      <c r="E271" s="832"/>
      <c r="F271" s="832"/>
      <c r="G271" s="832"/>
      <c r="H271" s="832">
        <v>4500</v>
      </c>
      <c r="I271" s="832"/>
      <c r="J271" s="660"/>
      <c r="K271" s="654"/>
      <c r="L271" s="884"/>
      <c r="M271" s="654"/>
      <c r="N271" s="654"/>
      <c r="O271" s="654"/>
      <c r="P271" s="654"/>
      <c r="Q271" s="654"/>
      <c r="R271" s="654"/>
      <c r="S271" s="663"/>
    </row>
    <row r="272" spans="1:19" x14ac:dyDescent="0.25">
      <c r="A272" s="875"/>
      <c r="B272" s="982" t="s">
        <v>1193</v>
      </c>
      <c r="C272" s="832"/>
      <c r="D272" s="832"/>
      <c r="E272" s="832"/>
      <c r="F272" s="832"/>
      <c r="G272" s="832"/>
      <c r="H272" s="832"/>
      <c r="I272" s="832"/>
      <c r="J272" s="660"/>
      <c r="K272" s="654"/>
      <c r="L272" s="884"/>
      <c r="M272" s="654"/>
      <c r="N272" s="654"/>
      <c r="O272" s="654"/>
      <c r="P272" s="654"/>
      <c r="Q272" s="654"/>
      <c r="R272" s="654"/>
      <c r="S272" s="663"/>
    </row>
    <row r="273" spans="1:19" x14ac:dyDescent="0.25">
      <c r="A273" s="664"/>
      <c r="B273" s="832"/>
      <c r="C273" s="654"/>
      <c r="D273" s="654"/>
      <c r="E273" s="654"/>
      <c r="F273" s="654"/>
      <c r="G273" s="654"/>
      <c r="H273" s="915" t="s">
        <v>528</v>
      </c>
      <c r="I273" s="654"/>
      <c r="J273" s="654"/>
      <c r="K273" s="660"/>
      <c r="L273" s="654"/>
      <c r="M273" s="943"/>
      <c r="N273" s="943"/>
      <c r="O273" s="916" t="s">
        <v>61</v>
      </c>
      <c r="P273" s="654"/>
      <c r="Q273" s="654"/>
      <c r="R273" s="654"/>
      <c r="S273" s="663"/>
    </row>
    <row r="274" spans="1:19" x14ac:dyDescent="0.25">
      <c r="A274" s="875"/>
      <c r="B274" s="654"/>
      <c r="C274" s="654"/>
      <c r="D274" s="654"/>
      <c r="E274" s="654"/>
      <c r="F274" s="654"/>
      <c r="G274" s="899"/>
      <c r="H274" s="865"/>
      <c r="I274" s="898" t="s">
        <v>180</v>
      </c>
      <c r="J274" s="927" t="s">
        <v>1168</v>
      </c>
      <c r="K274" s="942"/>
      <c r="L274" s="942" t="s">
        <v>1180</v>
      </c>
      <c r="M274" s="981" t="s">
        <v>1181</v>
      </c>
      <c r="N274" s="943"/>
      <c r="O274" s="883"/>
      <c r="P274" s="865"/>
      <c r="Q274" s="979" t="s">
        <v>62</v>
      </c>
      <c r="R274" s="654"/>
      <c r="S274" s="663"/>
    </row>
    <row r="275" spans="1:19" x14ac:dyDescent="0.25">
      <c r="A275" s="664"/>
      <c r="B275" s="654"/>
      <c r="C275" s="654"/>
      <c r="D275" s="654"/>
      <c r="E275" s="654"/>
      <c r="F275" s="654"/>
      <c r="G275" s="915"/>
      <c r="H275" s="654"/>
      <c r="I275" s="654"/>
      <c r="J275" s="660"/>
      <c r="K275" s="654"/>
      <c r="L275" s="916"/>
      <c r="M275" s="654"/>
      <c r="N275" s="654"/>
      <c r="O275" s="654"/>
      <c r="P275" s="654"/>
      <c r="Q275" s="654"/>
      <c r="R275" s="654"/>
      <c r="S275" s="663"/>
    </row>
    <row r="276" spans="1:19" x14ac:dyDescent="0.25">
      <c r="A276" s="875"/>
      <c r="B276" s="654"/>
      <c r="C276" s="654"/>
      <c r="D276" s="654"/>
      <c r="E276" s="654"/>
      <c r="F276" s="901"/>
      <c r="G276" s="828"/>
      <c r="H276" s="1015"/>
      <c r="I276" s="1015"/>
      <c r="J276" s="897"/>
      <c r="K276" s="897"/>
      <c r="L276" s="897"/>
      <c r="M276" s="828"/>
      <c r="N276" s="900"/>
      <c r="O276" s="574"/>
      <c r="P276" s="574"/>
      <c r="Q276" s="574"/>
      <c r="R276" s="574"/>
      <c r="S276" s="577"/>
    </row>
    <row r="277" spans="1:19" x14ac:dyDescent="0.25">
      <c r="A277" s="1437" t="s">
        <v>352</v>
      </c>
      <c r="B277" s="1438"/>
      <c r="C277" s="1438"/>
      <c r="D277" s="1438"/>
      <c r="E277" s="665"/>
      <c r="F277" s="665"/>
      <c r="G277" s="665"/>
      <c r="H277" s="665"/>
      <c r="I277" s="665"/>
      <c r="J277" s="665"/>
      <c r="K277" s="666"/>
      <c r="L277" s="665"/>
      <c r="M277" s="665"/>
      <c r="N277" s="665"/>
      <c r="O277" s="665"/>
      <c r="P277" s="665"/>
      <c r="Q277" s="665"/>
      <c r="R277" s="665"/>
      <c r="S277" s="669"/>
    </row>
    <row r="278" spans="1:19" x14ac:dyDescent="0.25">
      <c r="A278" s="1446"/>
      <c r="B278" s="1447"/>
      <c r="C278" s="1447"/>
      <c r="D278" s="1447"/>
      <c r="E278" s="1447"/>
      <c r="F278" s="1447"/>
      <c r="G278" s="1447"/>
      <c r="H278" s="1447"/>
      <c r="I278" s="1447"/>
      <c r="J278" s="1447"/>
      <c r="K278" s="1447"/>
      <c r="L278" s="1447"/>
      <c r="M278" s="1447"/>
      <c r="N278" s="1447"/>
      <c r="O278" s="1447"/>
      <c r="P278" s="1447"/>
      <c r="Q278" s="1447"/>
      <c r="R278" s="1447"/>
      <c r="S278" s="1448"/>
    </row>
    <row r="279" spans="1:19" x14ac:dyDescent="0.25">
      <c r="A279" s="1446"/>
      <c r="B279" s="1447"/>
      <c r="C279" s="1447"/>
      <c r="D279" s="1447"/>
      <c r="E279" s="1447"/>
      <c r="F279" s="1447"/>
      <c r="G279" s="1447"/>
      <c r="H279" s="1447"/>
      <c r="I279" s="1447"/>
      <c r="J279" s="1447"/>
      <c r="K279" s="1447"/>
      <c r="L279" s="1447"/>
      <c r="M279" s="1447"/>
      <c r="N279" s="1447"/>
      <c r="O279" s="1447"/>
      <c r="P279" s="1447"/>
      <c r="Q279" s="1447"/>
      <c r="R279" s="1447"/>
      <c r="S279" s="1448"/>
    </row>
    <row r="280" spans="1:19" x14ac:dyDescent="0.25">
      <c r="A280" s="1446"/>
      <c r="B280" s="1447"/>
      <c r="C280" s="1447"/>
      <c r="D280" s="1447"/>
      <c r="E280" s="1447"/>
      <c r="F280" s="1447"/>
      <c r="G280" s="1447"/>
      <c r="H280" s="1447"/>
      <c r="I280" s="1447"/>
      <c r="J280" s="1447"/>
      <c r="K280" s="1447"/>
      <c r="L280" s="1447"/>
      <c r="M280" s="1447"/>
      <c r="N280" s="1447"/>
      <c r="O280" s="1447"/>
      <c r="P280" s="1447"/>
      <c r="Q280" s="1447"/>
      <c r="R280" s="1447"/>
      <c r="S280" s="1448"/>
    </row>
    <row r="281" spans="1:19" x14ac:dyDescent="0.25">
      <c r="A281" s="875"/>
      <c r="B281" s="832"/>
      <c r="C281" s="832"/>
      <c r="D281" s="832"/>
      <c r="E281" s="832"/>
      <c r="F281" s="832"/>
      <c r="G281" s="832"/>
      <c r="H281" s="832"/>
      <c r="I281" s="832"/>
      <c r="J281" s="832"/>
      <c r="K281" s="917"/>
      <c r="L281" s="918"/>
      <c r="M281" s="917"/>
      <c r="N281" s="832"/>
      <c r="O281" s="832"/>
      <c r="P281" s="918"/>
      <c r="Q281" s="832"/>
      <c r="R281" s="654"/>
      <c r="S281" s="663"/>
    </row>
    <row r="282" spans="1:19" x14ac:dyDescent="0.25">
      <c r="A282" s="875"/>
      <c r="B282" s="832"/>
      <c r="C282" s="832"/>
      <c r="D282" s="832"/>
      <c r="E282" s="832"/>
      <c r="F282" s="832"/>
      <c r="G282" s="832"/>
      <c r="H282" s="832"/>
      <c r="I282" s="832"/>
      <c r="J282" s="832"/>
      <c r="K282" s="917"/>
      <c r="L282" s="918"/>
      <c r="M282" s="917"/>
      <c r="N282" s="832"/>
      <c r="O282" s="832"/>
      <c r="P282" s="998" t="s">
        <v>347</v>
      </c>
      <c r="Q282" s="832"/>
      <c r="R282" s="654"/>
      <c r="S282" s="663"/>
    </row>
    <row r="283" spans="1:19" x14ac:dyDescent="0.25">
      <c r="A283" s="875"/>
      <c r="B283" s="832"/>
      <c r="C283" s="832"/>
      <c r="D283" s="832"/>
      <c r="E283" s="832"/>
      <c r="F283" s="832"/>
      <c r="G283" s="832"/>
      <c r="H283" s="832"/>
      <c r="I283" s="832"/>
      <c r="J283" s="832"/>
      <c r="K283" s="1011"/>
      <c r="L283" s="892"/>
      <c r="M283" s="892"/>
      <c r="N283" s="895"/>
      <c r="O283" s="892"/>
      <c r="P283" s="892">
        <v>6600</v>
      </c>
      <c r="Q283" s="895" t="s">
        <v>85</v>
      </c>
      <c r="R283" s="654"/>
      <c r="S283" s="663"/>
    </row>
    <row r="284" spans="1:19" ht="14.25" customHeight="1" x14ac:dyDescent="0.25">
      <c r="A284" s="875"/>
      <c r="B284" s="832"/>
      <c r="C284" s="832"/>
      <c r="D284" s="832"/>
      <c r="E284" s="832"/>
      <c r="F284" s="832"/>
      <c r="G284" s="832"/>
      <c r="H284" s="832"/>
      <c r="I284" s="832"/>
      <c r="J284" s="832"/>
      <c r="K284" s="1011"/>
      <c r="L284" s="892"/>
      <c r="M284" s="892"/>
      <c r="N284" s="895"/>
      <c r="O284" s="892"/>
      <c r="P284" s="892"/>
      <c r="Q284" s="895"/>
      <c r="R284" s="654"/>
      <c r="S284" s="663"/>
    </row>
    <row r="285" spans="1:19" ht="14.25" customHeight="1" x14ac:dyDescent="0.25">
      <c r="A285" s="875"/>
      <c r="B285" s="832"/>
      <c r="C285" s="832"/>
      <c r="D285" s="832"/>
      <c r="E285" s="832"/>
      <c r="F285" s="832"/>
      <c r="G285" s="832"/>
      <c r="H285" s="832"/>
      <c r="I285" s="832"/>
      <c r="J285" s="832"/>
      <c r="K285" s="1011"/>
      <c r="L285" s="892"/>
      <c r="M285" s="892"/>
      <c r="N285" s="895"/>
      <c r="O285" s="892"/>
      <c r="P285" s="892"/>
      <c r="Q285" s="895"/>
      <c r="R285" s="654"/>
      <c r="S285" s="663"/>
    </row>
    <row r="286" spans="1:19" x14ac:dyDescent="0.25">
      <c r="A286" s="875"/>
      <c r="B286" s="457" t="s">
        <v>1028</v>
      </c>
      <c r="C286" s="457"/>
      <c r="D286" s="832"/>
      <c r="E286" s="832"/>
      <c r="F286" s="832"/>
      <c r="G286" s="832"/>
      <c r="H286" s="832"/>
      <c r="I286" s="832"/>
      <c r="J286" s="832"/>
      <c r="K286" s="1011"/>
      <c r="L286" s="892"/>
      <c r="M286" s="892"/>
      <c r="N286" s="895"/>
      <c r="O286" s="944" t="s">
        <v>1053</v>
      </c>
      <c r="P286" s="892"/>
      <c r="Q286" s="895"/>
      <c r="R286" s="654"/>
      <c r="S286" s="663"/>
    </row>
    <row r="287" spans="1:19" x14ac:dyDescent="0.25">
      <c r="A287" s="875"/>
      <c r="B287" s="457" t="s">
        <v>1187</v>
      </c>
      <c r="C287" s="457"/>
      <c r="D287" s="832"/>
      <c r="E287" s="832"/>
      <c r="F287" s="832"/>
      <c r="G287" s="832"/>
      <c r="H287" s="832"/>
      <c r="I287" s="832"/>
      <c r="J287" s="832"/>
      <c r="K287" s="1011"/>
      <c r="L287" s="892"/>
      <c r="M287" s="892"/>
      <c r="N287" s="895"/>
      <c r="O287" s="892"/>
      <c r="P287" s="892"/>
      <c r="Q287" s="895"/>
      <c r="R287" s="654"/>
      <c r="S287" s="663"/>
    </row>
    <row r="288" spans="1:19" x14ac:dyDescent="0.25">
      <c r="A288" s="875"/>
      <c r="B288" s="1564" t="s">
        <v>1186</v>
      </c>
      <c r="C288" s="1564"/>
      <c r="D288" s="832"/>
      <c r="E288" s="832"/>
      <c r="F288" s="832"/>
      <c r="G288" s="832"/>
      <c r="H288" s="832"/>
      <c r="I288" s="832"/>
      <c r="J288" s="832"/>
      <c r="K288" s="917"/>
      <c r="L288" s="918"/>
      <c r="M288" s="917"/>
      <c r="N288" s="832"/>
      <c r="O288" s="832"/>
      <c r="P288" s="918"/>
      <c r="Q288" s="832"/>
      <c r="R288" s="654"/>
      <c r="S288" s="663"/>
    </row>
    <row r="289" spans="1:19" x14ac:dyDescent="0.25">
      <c r="A289" s="578"/>
      <c r="B289" s="574"/>
      <c r="C289" s="912"/>
      <c r="D289" s="574"/>
      <c r="E289" s="574"/>
      <c r="F289" s="574"/>
      <c r="G289" s="574"/>
      <c r="H289" s="574"/>
      <c r="I289" s="574"/>
      <c r="J289" s="574"/>
      <c r="K289" s="574"/>
      <c r="L289" s="574"/>
      <c r="M289" s="574"/>
      <c r="N289" s="574"/>
      <c r="O289" s="574"/>
      <c r="P289" s="574"/>
      <c r="Q289" s="574"/>
      <c r="R289" s="574"/>
      <c r="S289" s="577"/>
    </row>
    <row r="290" spans="1:19" ht="13.8" x14ac:dyDescent="0.25">
      <c r="A290" s="1452" t="s">
        <v>51</v>
      </c>
      <c r="B290" s="1453"/>
      <c r="C290" s="1453"/>
      <c r="D290" s="1454"/>
      <c r="E290" s="1455" t="s">
        <v>945</v>
      </c>
      <c r="F290" s="1456"/>
      <c r="G290" s="1456"/>
      <c r="H290" s="1456"/>
      <c r="I290" s="1456"/>
      <c r="J290" s="1456"/>
      <c r="K290" s="1456"/>
      <c r="L290" s="1456"/>
      <c r="M290" s="1456"/>
      <c r="N290" s="1456"/>
      <c r="O290" s="1456"/>
      <c r="P290" s="1456"/>
      <c r="Q290" s="1456"/>
      <c r="R290" s="1456"/>
      <c r="S290" s="1457"/>
    </row>
    <row r="291" spans="1:19" ht="13.8" x14ac:dyDescent="0.25">
      <c r="A291" s="1461" t="s">
        <v>1207</v>
      </c>
      <c r="B291" s="1462"/>
      <c r="C291" s="1462"/>
      <c r="D291" s="1463"/>
      <c r="E291" s="1458"/>
      <c r="F291" s="1459"/>
      <c r="G291" s="1459"/>
      <c r="H291" s="1459"/>
      <c r="I291" s="1459"/>
      <c r="J291" s="1459"/>
      <c r="K291" s="1459"/>
      <c r="L291" s="1459"/>
      <c r="M291" s="1459"/>
      <c r="N291" s="1459"/>
      <c r="O291" s="1459"/>
      <c r="P291" s="1459"/>
      <c r="Q291" s="1459"/>
      <c r="R291" s="1459"/>
      <c r="S291" s="1460"/>
    </row>
    <row r="292" spans="1:19" ht="13.8" x14ac:dyDescent="0.25">
      <c r="A292" s="1464" t="s">
        <v>52</v>
      </c>
      <c r="B292" s="1465"/>
      <c r="C292" s="1465"/>
      <c r="D292" s="1466"/>
      <c r="E292" s="1467" t="s">
        <v>362</v>
      </c>
      <c r="F292" s="1468"/>
      <c r="G292" s="1468"/>
      <c r="H292" s="1468"/>
      <c r="I292" s="1468"/>
      <c r="J292" s="1468"/>
      <c r="K292" s="1468"/>
      <c r="L292" s="1468"/>
      <c r="M292" s="1468"/>
      <c r="N292" s="1468"/>
      <c r="O292" s="1468"/>
      <c r="P292" s="1468"/>
      <c r="Q292" s="1468"/>
      <c r="R292" s="1468"/>
      <c r="S292" s="1469"/>
    </row>
    <row r="293" spans="1:19" x14ac:dyDescent="0.25">
      <c r="A293" s="1437" t="s">
        <v>53</v>
      </c>
      <c r="B293" s="1438"/>
      <c r="C293" s="1438"/>
      <c r="D293" s="1438"/>
      <c r="E293" s="1017"/>
      <c r="F293" s="660"/>
      <c r="G293" s="660"/>
      <c r="H293" s="660"/>
      <c r="I293" s="660"/>
      <c r="J293" s="660"/>
      <c r="K293" s="660"/>
      <c r="L293" s="660"/>
      <c r="M293" s="660"/>
      <c r="N293" s="660"/>
      <c r="O293" s="660"/>
      <c r="P293" s="660"/>
      <c r="Q293" s="660"/>
      <c r="R293" s="660"/>
      <c r="S293" s="661"/>
    </row>
    <row r="294" spans="1:19" x14ac:dyDescent="0.25">
      <c r="A294" s="1470" t="s">
        <v>1208</v>
      </c>
      <c r="B294" s="1471"/>
      <c r="C294" s="1471"/>
      <c r="D294" s="1471"/>
      <c r="E294" s="1471"/>
      <c r="F294" s="1471"/>
      <c r="G294" s="1471"/>
      <c r="H294" s="1471"/>
      <c r="I294" s="1471"/>
      <c r="J294" s="1471"/>
      <c r="K294" s="1471"/>
      <c r="L294" s="1471"/>
      <c r="M294" s="1471"/>
      <c r="N294" s="1471"/>
      <c r="O294" s="1471"/>
      <c r="P294" s="1471"/>
      <c r="Q294" s="1471"/>
      <c r="R294" s="1471"/>
      <c r="S294" s="1472"/>
    </row>
    <row r="295" spans="1:19" x14ac:dyDescent="0.25">
      <c r="A295" s="1473"/>
      <c r="B295" s="1471"/>
      <c r="C295" s="1471"/>
      <c r="D295" s="1471"/>
      <c r="E295" s="1471"/>
      <c r="F295" s="1471"/>
      <c r="G295" s="1471"/>
      <c r="H295" s="1471"/>
      <c r="I295" s="1471"/>
      <c r="J295" s="1471"/>
      <c r="K295" s="1471"/>
      <c r="L295" s="1471"/>
      <c r="M295" s="1471"/>
      <c r="N295" s="1471"/>
      <c r="O295" s="1471"/>
      <c r="P295" s="1471"/>
      <c r="Q295" s="1471"/>
      <c r="R295" s="1471"/>
      <c r="S295" s="1472"/>
    </row>
    <row r="296" spans="1:19" x14ac:dyDescent="0.25">
      <c r="A296" s="1473"/>
      <c r="B296" s="1471"/>
      <c r="C296" s="1471"/>
      <c r="D296" s="1471"/>
      <c r="E296" s="1471"/>
      <c r="F296" s="1471"/>
      <c r="G296" s="1471"/>
      <c r="H296" s="1471"/>
      <c r="I296" s="1471"/>
      <c r="J296" s="1471"/>
      <c r="K296" s="1471"/>
      <c r="L296" s="1471"/>
      <c r="M296" s="1471"/>
      <c r="N296" s="1471"/>
      <c r="O296" s="1471"/>
      <c r="P296" s="1471"/>
      <c r="Q296" s="1471"/>
      <c r="R296" s="1471"/>
      <c r="S296" s="1472"/>
    </row>
    <row r="297" spans="1:19" x14ac:dyDescent="0.25">
      <c r="A297" s="1473"/>
      <c r="B297" s="1471"/>
      <c r="C297" s="1471"/>
      <c r="D297" s="1471"/>
      <c r="E297" s="1471"/>
      <c r="F297" s="1471"/>
      <c r="G297" s="1471"/>
      <c r="H297" s="1471"/>
      <c r="I297" s="1471"/>
      <c r="J297" s="1471"/>
      <c r="K297" s="1471"/>
      <c r="L297" s="1471"/>
      <c r="M297" s="1471"/>
      <c r="N297" s="1471"/>
      <c r="O297" s="1471"/>
      <c r="P297" s="1471"/>
      <c r="Q297" s="1471"/>
      <c r="R297" s="1471"/>
      <c r="S297" s="1472"/>
    </row>
    <row r="298" spans="1:19" x14ac:dyDescent="0.25">
      <c r="A298" s="1473"/>
      <c r="B298" s="1471"/>
      <c r="C298" s="1471"/>
      <c r="D298" s="1471"/>
      <c r="E298" s="1471"/>
      <c r="F298" s="1471"/>
      <c r="G298" s="1471"/>
      <c r="H298" s="1471"/>
      <c r="I298" s="1471"/>
      <c r="J298" s="1471"/>
      <c r="K298" s="1471"/>
      <c r="L298" s="1471"/>
      <c r="M298" s="1471"/>
      <c r="N298" s="1471"/>
      <c r="O298" s="1471"/>
      <c r="P298" s="1471"/>
      <c r="Q298" s="1471"/>
      <c r="R298" s="1471"/>
      <c r="S298" s="1472"/>
    </row>
    <row r="299" spans="1:19" x14ac:dyDescent="0.25">
      <c r="A299" s="1473"/>
      <c r="B299" s="1471"/>
      <c r="C299" s="1471"/>
      <c r="D299" s="1471"/>
      <c r="E299" s="1471"/>
      <c r="F299" s="1471"/>
      <c r="G299" s="1471"/>
      <c r="H299" s="1471"/>
      <c r="I299" s="1471"/>
      <c r="J299" s="1471"/>
      <c r="K299" s="1471"/>
      <c r="L299" s="1471"/>
      <c r="M299" s="1471"/>
      <c r="N299" s="1471"/>
      <c r="O299" s="1471"/>
      <c r="P299" s="1471"/>
      <c r="Q299" s="1471"/>
      <c r="R299" s="1471"/>
      <c r="S299" s="1472"/>
    </row>
    <row r="300" spans="1:19" x14ac:dyDescent="0.25">
      <c r="A300" s="1473"/>
      <c r="B300" s="1471"/>
      <c r="C300" s="1471"/>
      <c r="D300" s="1471"/>
      <c r="E300" s="1471"/>
      <c r="F300" s="1471"/>
      <c r="G300" s="1471"/>
      <c r="H300" s="1471"/>
      <c r="I300" s="1471"/>
      <c r="J300" s="1471"/>
      <c r="K300" s="1471"/>
      <c r="L300" s="1471"/>
      <c r="M300" s="1471"/>
      <c r="N300" s="1471"/>
      <c r="O300" s="1471"/>
      <c r="P300" s="1471"/>
      <c r="Q300" s="1471"/>
      <c r="R300" s="1471"/>
      <c r="S300" s="1472"/>
    </row>
    <row r="301" spans="1:19" x14ac:dyDescent="0.25">
      <c r="A301" s="1474"/>
      <c r="B301" s="1475"/>
      <c r="C301" s="1475"/>
      <c r="D301" s="1475"/>
      <c r="E301" s="1475"/>
      <c r="F301" s="1475"/>
      <c r="G301" s="1475"/>
      <c r="H301" s="1475"/>
      <c r="I301" s="1475"/>
      <c r="J301" s="1475"/>
      <c r="K301" s="1475"/>
      <c r="L301" s="1475"/>
      <c r="M301" s="1475"/>
      <c r="N301" s="1475"/>
      <c r="O301" s="1475"/>
      <c r="P301" s="1475"/>
      <c r="Q301" s="1475"/>
      <c r="R301" s="1475"/>
      <c r="S301" s="1476"/>
    </row>
    <row r="302" spans="1:19" x14ac:dyDescent="0.25">
      <c r="A302" s="1437" t="s">
        <v>351</v>
      </c>
      <c r="B302" s="1438"/>
      <c r="C302" s="1438"/>
      <c r="D302" s="1438"/>
      <c r="E302" s="668"/>
      <c r="F302" s="665"/>
      <c r="G302" s="665"/>
      <c r="H302" s="665"/>
      <c r="I302" s="665"/>
      <c r="J302" s="665"/>
      <c r="K302" s="665"/>
      <c r="L302" s="665"/>
      <c r="M302" s="665"/>
      <c r="N302" s="665"/>
      <c r="O302" s="665"/>
      <c r="P302" s="665"/>
      <c r="Q302" s="665"/>
      <c r="R302" s="665"/>
      <c r="S302" s="669"/>
    </row>
    <row r="303" spans="1:19" x14ac:dyDescent="0.25">
      <c r="A303" s="1477"/>
      <c r="B303" s="1478"/>
      <c r="C303" s="1478"/>
      <c r="D303" s="1478"/>
      <c r="E303" s="1478"/>
      <c r="F303" s="1478"/>
      <c r="G303" s="1478"/>
      <c r="H303" s="1478"/>
      <c r="I303" s="1478"/>
      <c r="J303" s="1478"/>
      <c r="K303" s="1478"/>
      <c r="L303" s="1478"/>
      <c r="M303" s="1478"/>
      <c r="N303" s="1478"/>
      <c r="O303" s="1478"/>
      <c r="P303" s="1478"/>
      <c r="Q303" s="1478"/>
      <c r="R303" s="1478"/>
      <c r="S303" s="1479"/>
    </row>
    <row r="304" spans="1:19" x14ac:dyDescent="0.25">
      <c r="A304" s="1477"/>
      <c r="B304" s="1478"/>
      <c r="C304" s="1478"/>
      <c r="D304" s="1478"/>
      <c r="E304" s="1478"/>
      <c r="F304" s="1478"/>
      <c r="G304" s="1478"/>
      <c r="H304" s="1478"/>
      <c r="I304" s="1478"/>
      <c r="J304" s="1478"/>
      <c r="K304" s="1478"/>
      <c r="L304" s="1478"/>
      <c r="M304" s="1478"/>
      <c r="N304" s="1478"/>
      <c r="O304" s="1478"/>
      <c r="P304" s="1478"/>
      <c r="Q304" s="1478"/>
      <c r="R304" s="1478"/>
      <c r="S304" s="1479"/>
    </row>
    <row r="305" spans="1:19" x14ac:dyDescent="0.25">
      <c r="A305" s="1480"/>
      <c r="B305" s="1481"/>
      <c r="C305" s="1481"/>
      <c r="D305" s="1481"/>
      <c r="E305" s="1481"/>
      <c r="F305" s="1481"/>
      <c r="G305" s="1481"/>
      <c r="H305" s="1481"/>
      <c r="I305" s="1481"/>
      <c r="J305" s="1481"/>
      <c r="K305" s="1481"/>
      <c r="L305" s="1481"/>
      <c r="M305" s="1481"/>
      <c r="N305" s="1481"/>
      <c r="O305" s="1481"/>
      <c r="P305" s="1481"/>
      <c r="Q305" s="1481"/>
      <c r="R305" s="1481"/>
      <c r="S305" s="1482"/>
    </row>
    <row r="306" spans="1:19" x14ac:dyDescent="0.25">
      <c r="A306" s="1437" t="s">
        <v>54</v>
      </c>
      <c r="B306" s="1438"/>
      <c r="C306" s="1438"/>
      <c r="D306" s="1438"/>
      <c r="E306" s="660"/>
      <c r="F306" s="660"/>
      <c r="G306" s="660"/>
      <c r="H306" s="660"/>
      <c r="I306" s="660"/>
      <c r="J306" s="660"/>
      <c r="K306" s="660"/>
      <c r="L306" s="660"/>
      <c r="M306" s="660"/>
      <c r="N306" s="660"/>
      <c r="O306" s="660"/>
      <c r="P306" s="660"/>
      <c r="Q306" s="660"/>
      <c r="R306" s="660"/>
      <c r="S306" s="661"/>
    </row>
    <row r="307" spans="1:19" x14ac:dyDescent="0.25">
      <c r="A307" s="1477" t="s">
        <v>1209</v>
      </c>
      <c r="B307" s="1478"/>
      <c r="C307" s="1478"/>
      <c r="D307" s="1478"/>
      <c r="E307" s="1478"/>
      <c r="F307" s="1478"/>
      <c r="G307" s="1478"/>
      <c r="H307" s="1478"/>
      <c r="I307" s="1478"/>
      <c r="J307" s="1478"/>
      <c r="K307" s="1478"/>
      <c r="L307" s="1478"/>
      <c r="M307" s="1478"/>
      <c r="N307" s="1478"/>
      <c r="O307" s="1478"/>
      <c r="P307" s="1478"/>
      <c r="Q307" s="1478"/>
      <c r="R307" s="1478"/>
      <c r="S307" s="1479"/>
    </row>
    <row r="308" spans="1:19" x14ac:dyDescent="0.25">
      <c r="A308" s="1477"/>
      <c r="B308" s="1478"/>
      <c r="C308" s="1478"/>
      <c r="D308" s="1478"/>
      <c r="E308" s="1478"/>
      <c r="F308" s="1478"/>
      <c r="G308" s="1478"/>
      <c r="H308" s="1478"/>
      <c r="I308" s="1478"/>
      <c r="J308" s="1478"/>
      <c r="K308" s="1478"/>
      <c r="L308" s="1478"/>
      <c r="M308" s="1478"/>
      <c r="N308" s="1478"/>
      <c r="O308" s="1478"/>
      <c r="P308" s="1478"/>
      <c r="Q308" s="1478"/>
      <c r="R308" s="1478"/>
      <c r="S308" s="1479"/>
    </row>
    <row r="309" spans="1:19" x14ac:dyDescent="0.25">
      <c r="A309" s="1477"/>
      <c r="B309" s="1478"/>
      <c r="C309" s="1478"/>
      <c r="D309" s="1478"/>
      <c r="E309" s="1478"/>
      <c r="F309" s="1478"/>
      <c r="G309" s="1478"/>
      <c r="H309" s="1478"/>
      <c r="I309" s="1478"/>
      <c r="J309" s="1478"/>
      <c r="K309" s="1478"/>
      <c r="L309" s="1478"/>
      <c r="M309" s="1478"/>
      <c r="N309" s="1478"/>
      <c r="O309" s="1478"/>
      <c r="P309" s="1478"/>
      <c r="Q309" s="1478"/>
      <c r="R309" s="1478"/>
      <c r="S309" s="1479"/>
    </row>
    <row r="310" spans="1:19" x14ac:dyDescent="0.25">
      <c r="A310" s="1477"/>
      <c r="B310" s="1478"/>
      <c r="C310" s="1478"/>
      <c r="D310" s="1478"/>
      <c r="E310" s="1478"/>
      <c r="F310" s="1478"/>
      <c r="G310" s="1478"/>
      <c r="H310" s="1478"/>
      <c r="I310" s="1478"/>
      <c r="J310" s="1478"/>
      <c r="K310" s="1478"/>
      <c r="L310" s="1478"/>
      <c r="M310" s="1478"/>
      <c r="N310" s="1478"/>
      <c r="O310" s="1478"/>
      <c r="P310" s="1478"/>
      <c r="Q310" s="1478"/>
      <c r="R310" s="1478"/>
      <c r="S310" s="1479"/>
    </row>
    <row r="311" spans="1:19" x14ac:dyDescent="0.25">
      <c r="A311" s="1477"/>
      <c r="B311" s="1478"/>
      <c r="C311" s="1478"/>
      <c r="D311" s="1478"/>
      <c r="E311" s="1478"/>
      <c r="F311" s="1478"/>
      <c r="G311" s="1478"/>
      <c r="H311" s="1478"/>
      <c r="I311" s="1478"/>
      <c r="J311" s="1478"/>
      <c r="K311" s="1478"/>
      <c r="L311" s="1478"/>
      <c r="M311" s="1478"/>
      <c r="N311" s="1478"/>
      <c r="O311" s="1478"/>
      <c r="P311" s="1478"/>
      <c r="Q311" s="1478"/>
      <c r="R311" s="1478"/>
      <c r="S311" s="1479"/>
    </row>
    <row r="312" spans="1:19" x14ac:dyDescent="0.25">
      <c r="A312" s="1477"/>
      <c r="B312" s="1478"/>
      <c r="C312" s="1478"/>
      <c r="D312" s="1478"/>
      <c r="E312" s="1478"/>
      <c r="F312" s="1478"/>
      <c r="G312" s="1478"/>
      <c r="H312" s="1478"/>
      <c r="I312" s="1478"/>
      <c r="J312" s="1478"/>
      <c r="K312" s="1478"/>
      <c r="L312" s="1478"/>
      <c r="M312" s="1478"/>
      <c r="N312" s="1478"/>
      <c r="O312" s="1478"/>
      <c r="P312" s="1478"/>
      <c r="Q312" s="1478"/>
      <c r="R312" s="1478"/>
      <c r="S312" s="1479"/>
    </row>
    <row r="313" spans="1:19" x14ac:dyDescent="0.25">
      <c r="A313" s="1477"/>
      <c r="B313" s="1478"/>
      <c r="C313" s="1478"/>
      <c r="D313" s="1478"/>
      <c r="E313" s="1478"/>
      <c r="F313" s="1478"/>
      <c r="G313" s="1478"/>
      <c r="H313" s="1478"/>
      <c r="I313" s="1478"/>
      <c r="J313" s="1478"/>
      <c r="K313" s="1478"/>
      <c r="L313" s="1478"/>
      <c r="M313" s="1478"/>
      <c r="N313" s="1478"/>
      <c r="O313" s="1478"/>
      <c r="P313" s="1478"/>
      <c r="Q313" s="1478"/>
      <c r="R313" s="1478"/>
      <c r="S313" s="1479"/>
    </row>
    <row r="314" spans="1:19" x14ac:dyDescent="0.25">
      <c r="A314" s="1477"/>
      <c r="B314" s="1478"/>
      <c r="C314" s="1478"/>
      <c r="D314" s="1478"/>
      <c r="E314" s="1478"/>
      <c r="F314" s="1478"/>
      <c r="G314" s="1478"/>
      <c r="H314" s="1478"/>
      <c r="I314" s="1478"/>
      <c r="J314" s="1478"/>
      <c r="K314" s="1478"/>
      <c r="L314" s="1478"/>
      <c r="M314" s="1478"/>
      <c r="N314" s="1478"/>
      <c r="O314" s="1478"/>
      <c r="P314" s="1478"/>
      <c r="Q314" s="1478"/>
      <c r="R314" s="1478"/>
      <c r="S314" s="1479"/>
    </row>
    <row r="315" spans="1:19" x14ac:dyDescent="0.25">
      <c r="A315" s="1477"/>
      <c r="B315" s="1478"/>
      <c r="C315" s="1478"/>
      <c r="D315" s="1478"/>
      <c r="E315" s="1478"/>
      <c r="F315" s="1478"/>
      <c r="G315" s="1478"/>
      <c r="H315" s="1478"/>
      <c r="I315" s="1478"/>
      <c r="J315" s="1478"/>
      <c r="K315" s="1478"/>
      <c r="L315" s="1478"/>
      <c r="M315" s="1478"/>
      <c r="N315" s="1478"/>
      <c r="O315" s="1478"/>
      <c r="P315" s="1478"/>
      <c r="Q315" s="1478"/>
      <c r="R315" s="1478"/>
      <c r="S315" s="1479"/>
    </row>
    <row r="316" spans="1:19" x14ac:dyDescent="0.25">
      <c r="A316" s="1480"/>
      <c r="B316" s="1481"/>
      <c r="C316" s="1481"/>
      <c r="D316" s="1481"/>
      <c r="E316" s="1481"/>
      <c r="F316" s="1481"/>
      <c r="G316" s="1481"/>
      <c r="H316" s="1481"/>
      <c r="I316" s="1481"/>
      <c r="J316" s="1481"/>
      <c r="K316" s="1481"/>
      <c r="L316" s="1481"/>
      <c r="M316" s="1481"/>
      <c r="N316" s="1481"/>
      <c r="O316" s="1481"/>
      <c r="P316" s="1481"/>
      <c r="Q316" s="1481"/>
      <c r="R316" s="1481"/>
      <c r="S316" s="1482"/>
    </row>
    <row r="317" spans="1:19" x14ac:dyDescent="0.25">
      <c r="A317" s="1437" t="s">
        <v>60</v>
      </c>
      <c r="B317" s="1438"/>
      <c r="C317" s="1438"/>
      <c r="D317" s="1438"/>
      <c r="E317" s="665"/>
      <c r="F317" s="665"/>
      <c r="G317" s="665"/>
      <c r="H317" s="665"/>
      <c r="I317" s="665"/>
      <c r="J317" s="665"/>
      <c r="K317" s="666"/>
      <c r="L317" s="665"/>
      <c r="M317" s="665"/>
      <c r="N317" s="665"/>
      <c r="O317" s="665"/>
      <c r="P317" s="665"/>
      <c r="Q317" s="665"/>
      <c r="R317" s="665"/>
      <c r="S317" s="669"/>
    </row>
    <row r="318" spans="1:19" x14ac:dyDescent="0.25">
      <c r="A318" s="664"/>
      <c r="B318" s="654"/>
      <c r="C318" s="654"/>
      <c r="D318" s="654"/>
      <c r="E318" s="654"/>
      <c r="F318" s="654"/>
      <c r="G318" s="654"/>
      <c r="H318" s="654"/>
      <c r="I318" s="654"/>
      <c r="J318" s="654"/>
      <c r="K318" s="654"/>
      <c r="L318" s="654"/>
      <c r="M318" s="654"/>
      <c r="N318" s="654"/>
      <c r="O318" s="654"/>
      <c r="P318" s="654"/>
      <c r="Q318" s="654"/>
      <c r="R318" s="654"/>
      <c r="S318" s="663"/>
    </row>
    <row r="319" spans="1:19" x14ac:dyDescent="0.25">
      <c r="A319" s="664"/>
      <c r="B319" s="982" t="s">
        <v>1176</v>
      </c>
      <c r="C319" s="832"/>
      <c r="D319" s="832"/>
      <c r="E319" s="832"/>
      <c r="F319" s="832"/>
      <c r="G319" s="832"/>
      <c r="H319" s="832"/>
      <c r="I319" s="832" t="s">
        <v>180</v>
      </c>
      <c r="J319" s="832"/>
      <c r="K319" s="654"/>
      <c r="L319" s="654"/>
      <c r="M319" s="654"/>
      <c r="N319" s="654"/>
      <c r="O319" s="654"/>
      <c r="P319" s="654"/>
      <c r="Q319" s="654"/>
      <c r="R319" s="654"/>
      <c r="S319" s="663"/>
    </row>
    <row r="320" spans="1:19" x14ac:dyDescent="0.25">
      <c r="A320" s="664"/>
      <c r="B320" s="982" t="s">
        <v>1210</v>
      </c>
      <c r="C320" s="832"/>
      <c r="D320" s="832"/>
      <c r="E320" s="832"/>
      <c r="F320" s="917"/>
      <c r="G320" s="832"/>
      <c r="H320" s="832"/>
      <c r="I320" s="832" t="s">
        <v>187</v>
      </c>
      <c r="J320" s="660"/>
      <c r="K320" s="654"/>
      <c r="L320" s="654"/>
      <c r="M320" s="654"/>
      <c r="N320" s="654"/>
      <c r="O320" s="654"/>
      <c r="P320" s="654"/>
      <c r="Q320" s="654"/>
      <c r="R320" s="654"/>
      <c r="S320" s="663"/>
    </row>
    <row r="321" spans="1:19" x14ac:dyDescent="0.25">
      <c r="A321" s="913"/>
      <c r="B321" s="982" t="s">
        <v>450</v>
      </c>
      <c r="C321" s="832"/>
      <c r="D321" s="832"/>
      <c r="E321" s="832"/>
      <c r="F321" s="832"/>
      <c r="G321" s="832"/>
      <c r="H321" s="832">
        <v>4500</v>
      </c>
      <c r="I321" s="832" t="s">
        <v>187</v>
      </c>
      <c r="J321" s="660"/>
      <c r="K321" s="1011"/>
      <c r="L321" s="884"/>
      <c r="M321" s="654"/>
      <c r="N321" s="895"/>
      <c r="O321" s="654"/>
      <c r="P321" s="654"/>
      <c r="Q321" s="654"/>
      <c r="R321" s="654"/>
      <c r="S321" s="663"/>
    </row>
    <row r="322" spans="1:19" x14ac:dyDescent="0.25">
      <c r="A322" s="913"/>
      <c r="B322" s="982" t="s">
        <v>1211</v>
      </c>
      <c r="C322" s="943"/>
      <c r="D322" s="943"/>
      <c r="E322" s="943"/>
      <c r="F322" s="943"/>
      <c r="G322" s="981" t="s">
        <v>1213</v>
      </c>
      <c r="H322" s="943"/>
      <c r="I322" s="832"/>
      <c r="J322" s="660"/>
      <c r="K322" s="1011"/>
      <c r="L322" s="884"/>
      <c r="M322" s="654"/>
      <c r="N322" s="895"/>
      <c r="O322" s="654"/>
      <c r="P322" s="654"/>
      <c r="Q322" s="654"/>
      <c r="R322" s="654"/>
      <c r="S322" s="663"/>
    </row>
    <row r="323" spans="1:19" x14ac:dyDescent="0.25">
      <c r="A323" s="913"/>
      <c r="B323" s="982" t="s">
        <v>1212</v>
      </c>
      <c r="C323" s="654"/>
      <c r="D323" s="654"/>
      <c r="E323" s="654"/>
      <c r="F323" s="654"/>
      <c r="G323" s="1012" t="s">
        <v>1214</v>
      </c>
      <c r="H323" s="654"/>
      <c r="I323" s="654"/>
      <c r="J323" s="660"/>
      <c r="K323" s="1011"/>
      <c r="L323" s="884"/>
      <c r="M323" s="654"/>
      <c r="N323" s="895"/>
      <c r="O323" s="654"/>
      <c r="P323" s="654"/>
      <c r="Q323" s="654"/>
      <c r="R323" s="654"/>
      <c r="S323" s="663"/>
    </row>
    <row r="324" spans="1:19" x14ac:dyDescent="0.25">
      <c r="A324" s="913"/>
      <c r="B324" s="832"/>
      <c r="C324" s="654"/>
      <c r="D324" s="654"/>
      <c r="E324" s="654"/>
      <c r="F324" s="654"/>
      <c r="G324" s="654"/>
      <c r="H324" s="654"/>
      <c r="I324" s="654"/>
      <c r="J324" s="660"/>
      <c r="K324" s="1011"/>
      <c r="L324" s="884"/>
      <c r="M324" s="654"/>
      <c r="N324" s="895"/>
      <c r="O324" s="654"/>
      <c r="P324" s="654"/>
      <c r="Q324" s="654"/>
      <c r="R324" s="654"/>
      <c r="S324" s="663"/>
    </row>
    <row r="325" spans="1:19" x14ac:dyDescent="0.25">
      <c r="A325" s="913"/>
      <c r="B325" s="832"/>
      <c r="C325" s="654"/>
      <c r="D325" s="654"/>
      <c r="E325" s="654"/>
      <c r="F325" s="654"/>
      <c r="G325" s="654"/>
      <c r="H325" s="654"/>
      <c r="I325" s="654"/>
      <c r="J325" s="660"/>
      <c r="K325" s="1011"/>
      <c r="L325" s="884"/>
      <c r="M325" s="654"/>
      <c r="N325" s="895"/>
      <c r="O325" s="654"/>
      <c r="P325" s="654"/>
      <c r="Q325" s="654"/>
      <c r="R325" s="654"/>
      <c r="S325" s="663"/>
    </row>
    <row r="326" spans="1:19" x14ac:dyDescent="0.25">
      <c r="A326" s="913"/>
      <c r="B326" s="832"/>
      <c r="C326" s="654"/>
      <c r="D326" s="654"/>
      <c r="E326" s="654"/>
      <c r="F326" s="654"/>
      <c r="G326" s="654"/>
      <c r="H326" s="654"/>
      <c r="I326" s="654"/>
      <c r="J326" s="660"/>
      <c r="K326" s="1011"/>
      <c r="L326" s="884"/>
      <c r="M326" s="654"/>
      <c r="N326" s="895"/>
      <c r="O326" s="654"/>
      <c r="P326" s="654"/>
      <c r="Q326" s="654"/>
      <c r="R326" s="654"/>
      <c r="S326" s="663"/>
    </row>
    <row r="327" spans="1:19" x14ac:dyDescent="0.25">
      <c r="A327" s="875"/>
      <c r="B327" s="943"/>
      <c r="C327" s="832" t="s">
        <v>1217</v>
      </c>
      <c r="D327" s="654"/>
      <c r="E327" s="654"/>
      <c r="F327" s="654"/>
      <c r="G327" s="654"/>
      <c r="H327" s="654"/>
      <c r="I327" s="1016"/>
      <c r="J327" s="660"/>
      <c r="K327" s="654"/>
      <c r="L327" s="884"/>
      <c r="M327" s="654"/>
      <c r="N327" s="895"/>
      <c r="O327" s="654"/>
      <c r="P327" s="654"/>
      <c r="Q327" s="654"/>
      <c r="R327" s="654"/>
      <c r="S327" s="663"/>
    </row>
    <row r="328" spans="1:19" x14ac:dyDescent="0.25">
      <c r="A328" s="875"/>
      <c r="B328" s="987" t="s">
        <v>1218</v>
      </c>
      <c r="C328" s="654"/>
      <c r="D328" s="654"/>
      <c r="E328" s="654"/>
      <c r="F328" s="828"/>
      <c r="G328" s="654"/>
      <c r="H328" s="654"/>
      <c r="I328" s="1016"/>
      <c r="J328" s="660"/>
      <c r="K328" s="654"/>
      <c r="L328" s="884"/>
      <c r="M328" s="654"/>
      <c r="N328" s="895"/>
      <c r="O328" s="654"/>
      <c r="P328" s="654"/>
      <c r="Q328" s="654"/>
      <c r="R328" s="654"/>
      <c r="S328" s="663"/>
    </row>
    <row r="329" spans="1:19" x14ac:dyDescent="0.25">
      <c r="A329" s="875"/>
      <c r="B329" s="987" t="s">
        <v>1219</v>
      </c>
      <c r="C329" s="654"/>
      <c r="D329" s="654"/>
      <c r="E329" s="654"/>
      <c r="F329" s="654"/>
      <c r="G329" s="654"/>
      <c r="H329" s="654"/>
      <c r="I329" s="654"/>
      <c r="J329" s="914"/>
      <c r="K329" s="1011"/>
      <c r="L329" s="884"/>
      <c r="M329" s="654"/>
      <c r="N329" s="654"/>
      <c r="O329" s="654"/>
      <c r="P329" s="654"/>
      <c r="Q329" s="654"/>
      <c r="R329" s="654"/>
      <c r="S329" s="663"/>
    </row>
    <row r="330" spans="1:19" x14ac:dyDescent="0.25">
      <c r="A330" s="875"/>
      <c r="B330" s="1013" t="s">
        <v>1220</v>
      </c>
      <c r="C330" s="988">
        <v>6</v>
      </c>
      <c r="D330" s="654"/>
      <c r="E330" s="654"/>
      <c r="F330" s="654"/>
      <c r="G330" s="654"/>
      <c r="H330" s="654"/>
      <c r="I330" s="1016"/>
      <c r="J330" s="660"/>
      <c r="K330" s="654"/>
      <c r="L330" s="660"/>
      <c r="M330" s="654"/>
      <c r="N330" s="654"/>
      <c r="O330" s="654"/>
      <c r="P330" s="654"/>
      <c r="Q330" s="654"/>
      <c r="R330" s="654"/>
      <c r="S330" s="663"/>
    </row>
    <row r="331" spans="1:19" x14ac:dyDescent="0.25">
      <c r="A331" s="664"/>
      <c r="B331" s="654"/>
      <c r="C331" s="654"/>
      <c r="D331" s="654"/>
      <c r="E331" s="654"/>
      <c r="F331" s="654"/>
      <c r="G331" s="915"/>
      <c r="H331" s="654"/>
      <c r="I331" s="654"/>
      <c r="J331" s="660"/>
      <c r="K331" s="654"/>
      <c r="L331" s="916"/>
      <c r="M331" s="654"/>
      <c r="N331" s="654"/>
      <c r="O331" s="654"/>
      <c r="P331" s="654"/>
      <c r="Q331" s="654"/>
      <c r="R331" s="654"/>
      <c r="S331" s="663"/>
    </row>
    <row r="332" spans="1:19" x14ac:dyDescent="0.25">
      <c r="A332" s="875"/>
      <c r="B332" s="654"/>
      <c r="C332" s="654"/>
      <c r="D332" s="654"/>
      <c r="E332" s="654"/>
      <c r="F332" s="920"/>
      <c r="G332" s="654"/>
      <c r="H332" s="654"/>
      <c r="I332" s="915" t="s">
        <v>528</v>
      </c>
      <c r="J332" s="654"/>
      <c r="K332" s="654"/>
      <c r="L332" s="915" t="s">
        <v>483</v>
      </c>
      <c r="M332" s="943"/>
      <c r="N332" s="915"/>
      <c r="O332" s="916" t="s">
        <v>61</v>
      </c>
      <c r="P332" s="654"/>
      <c r="Q332" s="654"/>
      <c r="R332" s="654"/>
      <c r="S332" s="663"/>
    </row>
    <row r="333" spans="1:19" x14ac:dyDescent="0.25">
      <c r="A333" s="664"/>
      <c r="B333" s="654"/>
      <c r="C333" s="654"/>
      <c r="D333" s="654"/>
      <c r="E333" s="654"/>
      <c r="F333" s="654"/>
      <c r="G333" s="915"/>
      <c r="H333" s="899"/>
      <c r="I333" s="865"/>
      <c r="J333" s="898" t="s">
        <v>180</v>
      </c>
      <c r="K333" s="980" t="s">
        <v>1215</v>
      </c>
      <c r="L333" s="942"/>
      <c r="M333" s="942" t="s">
        <v>1216</v>
      </c>
      <c r="N333" s="981"/>
      <c r="O333" s="883"/>
      <c r="P333" s="865"/>
      <c r="Q333" s="979" t="s">
        <v>62</v>
      </c>
      <c r="R333" s="979"/>
      <c r="S333" s="663"/>
    </row>
    <row r="334" spans="1:19" x14ac:dyDescent="0.25">
      <c r="A334" s="875"/>
      <c r="B334" s="654"/>
      <c r="C334" s="654"/>
      <c r="D334" s="654"/>
      <c r="E334" s="654"/>
      <c r="F334" s="901"/>
      <c r="G334" s="828"/>
      <c r="H334" s="1015"/>
      <c r="I334" s="1015"/>
      <c r="J334" s="897"/>
      <c r="K334" s="897"/>
      <c r="L334" s="897"/>
      <c r="M334" s="828"/>
      <c r="N334" s="900"/>
      <c r="O334" s="574"/>
      <c r="P334" s="574"/>
      <c r="Q334" s="574"/>
      <c r="R334" s="574"/>
      <c r="S334" s="577"/>
    </row>
    <row r="335" spans="1:19" x14ac:dyDescent="0.25">
      <c r="A335" s="1437" t="s">
        <v>352</v>
      </c>
      <c r="B335" s="1438"/>
      <c r="C335" s="1438"/>
      <c r="D335" s="1438"/>
      <c r="E335" s="665"/>
      <c r="F335" s="660"/>
      <c r="G335" s="660"/>
      <c r="H335" s="660"/>
      <c r="I335" s="660"/>
      <c r="J335" s="660"/>
      <c r="K335" s="896"/>
      <c r="L335" s="660"/>
      <c r="M335" s="660"/>
      <c r="N335" s="665"/>
      <c r="O335" s="665"/>
      <c r="P335" s="665"/>
      <c r="Q335" s="665"/>
      <c r="R335" s="665"/>
      <c r="S335" s="669"/>
    </row>
    <row r="336" spans="1:19" x14ac:dyDescent="0.25">
      <c r="A336" s="1446"/>
      <c r="B336" s="1447"/>
      <c r="C336" s="1447"/>
      <c r="D336" s="1447"/>
      <c r="E336" s="1447"/>
      <c r="F336" s="1447"/>
      <c r="G336" s="1447"/>
      <c r="H336" s="1447"/>
      <c r="I336" s="1447"/>
      <c r="J336" s="1447"/>
      <c r="K336" s="1447"/>
      <c r="L336" s="1447"/>
      <c r="M336" s="1447"/>
      <c r="N336" s="1447"/>
      <c r="O336" s="1447"/>
      <c r="P336" s="1447"/>
      <c r="Q336" s="1447"/>
      <c r="R336" s="1447"/>
      <c r="S336" s="1448"/>
    </row>
    <row r="337" spans="1:19" x14ac:dyDescent="0.25">
      <c r="A337" s="1446"/>
      <c r="B337" s="1447"/>
      <c r="C337" s="1447"/>
      <c r="D337" s="1447"/>
      <c r="E337" s="1447"/>
      <c r="F337" s="1447"/>
      <c r="G337" s="1447"/>
      <c r="H337" s="1447"/>
      <c r="I337" s="1447"/>
      <c r="J337" s="1447"/>
      <c r="K337" s="1447"/>
      <c r="L337" s="1447"/>
      <c r="M337" s="1447"/>
      <c r="N337" s="1447"/>
      <c r="O337" s="1447"/>
      <c r="P337" s="1447"/>
      <c r="Q337" s="1447"/>
      <c r="R337" s="1447"/>
      <c r="S337" s="1448"/>
    </row>
    <row r="338" spans="1:19" x14ac:dyDescent="0.25">
      <c r="A338" s="1446"/>
      <c r="B338" s="1447"/>
      <c r="C338" s="1447"/>
      <c r="D338" s="1447"/>
      <c r="E338" s="1447"/>
      <c r="F338" s="1447"/>
      <c r="G338" s="1447"/>
      <c r="H338" s="1447"/>
      <c r="I338" s="1447"/>
      <c r="J338" s="1447"/>
      <c r="K338" s="1447"/>
      <c r="L338" s="1447"/>
      <c r="M338" s="1447"/>
      <c r="N338" s="1447"/>
      <c r="O338" s="1447"/>
      <c r="P338" s="1447"/>
      <c r="Q338" s="1447"/>
      <c r="R338" s="1447"/>
      <c r="S338" s="1448"/>
    </row>
    <row r="339" spans="1:19" x14ac:dyDescent="0.25">
      <c r="A339" s="875"/>
      <c r="B339" s="832"/>
      <c r="C339" s="832"/>
      <c r="D339" s="832"/>
      <c r="E339" s="832"/>
      <c r="F339" s="832"/>
      <c r="G339" s="832"/>
      <c r="H339" s="832"/>
      <c r="I339" s="832"/>
      <c r="J339" s="832"/>
      <c r="K339" s="917"/>
      <c r="L339" s="918"/>
      <c r="M339" s="917"/>
      <c r="N339" s="832"/>
      <c r="O339" s="832"/>
      <c r="P339" s="918"/>
      <c r="Q339" s="832"/>
      <c r="R339" s="654"/>
      <c r="S339" s="663"/>
    </row>
    <row r="340" spans="1:19" x14ac:dyDescent="0.25">
      <c r="A340" s="875"/>
      <c r="B340" s="832"/>
      <c r="C340" s="832"/>
      <c r="D340" s="832"/>
      <c r="E340" s="832"/>
      <c r="F340" s="832"/>
      <c r="G340" s="832"/>
      <c r="H340" s="832"/>
      <c r="I340" s="832"/>
      <c r="J340" s="832"/>
      <c r="K340" s="917"/>
      <c r="L340" s="918"/>
      <c r="M340" s="917"/>
      <c r="N340" s="832"/>
      <c r="O340" s="918" t="s">
        <v>347</v>
      </c>
      <c r="P340" s="832"/>
      <c r="Q340" s="832"/>
      <c r="R340" s="917"/>
      <c r="S340" s="663"/>
    </row>
    <row r="341" spans="1:19" ht="15.6" x14ac:dyDescent="0.25">
      <c r="A341" s="875"/>
      <c r="B341" s="832"/>
      <c r="C341" s="832"/>
      <c r="D341" s="832">
        <v>2</v>
      </c>
      <c r="E341" s="944" t="s">
        <v>1222</v>
      </c>
      <c r="F341" s="832"/>
      <c r="G341" s="832"/>
      <c r="H341" s="832"/>
      <c r="I341" s="832"/>
      <c r="J341" s="832"/>
      <c r="K341" s="1011"/>
      <c r="L341" s="660"/>
      <c r="M341" s="892"/>
      <c r="N341" s="986">
        <v>11</v>
      </c>
      <c r="O341" s="944" t="s">
        <v>1234</v>
      </c>
      <c r="P341" s="654"/>
      <c r="Q341" s="944" t="s">
        <v>1184</v>
      </c>
      <c r="R341" s="917"/>
      <c r="S341" s="663"/>
    </row>
    <row r="342" spans="1:19" ht="15.6" x14ac:dyDescent="0.25">
      <c r="A342" s="875"/>
      <c r="B342" s="832"/>
      <c r="C342" s="832"/>
      <c r="D342" s="832">
        <v>2</v>
      </c>
      <c r="E342" s="944" t="s">
        <v>1223</v>
      </c>
      <c r="F342" s="832"/>
      <c r="G342" s="832"/>
      <c r="H342" s="832"/>
      <c r="I342" s="832"/>
      <c r="J342" s="832"/>
      <c r="K342" s="1011"/>
      <c r="L342" s="660"/>
      <c r="M342" s="892"/>
      <c r="N342" s="917">
        <v>8</v>
      </c>
      <c r="O342" s="944" t="s">
        <v>1234</v>
      </c>
      <c r="P342" s="654"/>
      <c r="Q342" s="944" t="s">
        <v>1184</v>
      </c>
      <c r="R342" s="917"/>
      <c r="S342" s="663"/>
    </row>
    <row r="343" spans="1:19" ht="15.75" customHeight="1" x14ac:dyDescent="0.25">
      <c r="A343" s="875" t="s">
        <v>1221</v>
      </c>
      <c r="B343" s="832"/>
      <c r="C343" s="832"/>
      <c r="D343" s="832">
        <v>2</v>
      </c>
      <c r="E343" s="944" t="s">
        <v>1224</v>
      </c>
      <c r="F343" s="832"/>
      <c r="G343" s="832"/>
      <c r="H343" s="832"/>
      <c r="I343" s="832"/>
      <c r="J343" s="832"/>
      <c r="K343" s="1011"/>
      <c r="L343" s="892"/>
      <c r="M343" s="892"/>
      <c r="N343" s="892">
        <v>7</v>
      </c>
      <c r="O343" s="944" t="s">
        <v>1234</v>
      </c>
      <c r="P343" s="895"/>
      <c r="Q343" s="944" t="s">
        <v>1184</v>
      </c>
      <c r="R343" s="917"/>
      <c r="S343" s="663"/>
    </row>
    <row r="344" spans="1:19" x14ac:dyDescent="0.25">
      <c r="A344" s="875"/>
      <c r="B344" s="832"/>
      <c r="C344" s="832"/>
      <c r="D344" s="832"/>
      <c r="E344" s="832"/>
      <c r="F344" s="832"/>
      <c r="G344" s="832"/>
      <c r="H344" s="832"/>
      <c r="I344" s="832"/>
      <c r="J344" s="832"/>
      <c r="K344" s="1011"/>
      <c r="L344" s="892"/>
      <c r="M344" s="892"/>
      <c r="N344" s="895"/>
      <c r="O344" s="892"/>
      <c r="P344" s="892"/>
      <c r="Q344" s="895"/>
      <c r="R344" s="654"/>
      <c r="S344" s="663"/>
    </row>
    <row r="345" spans="1:19" x14ac:dyDescent="0.25">
      <c r="A345" s="875"/>
      <c r="B345" s="832"/>
      <c r="C345" s="832"/>
      <c r="D345" s="832"/>
      <c r="E345" s="832"/>
      <c r="F345" s="832"/>
      <c r="G345" s="832"/>
      <c r="H345" s="832"/>
      <c r="I345" s="832"/>
      <c r="J345" s="832"/>
      <c r="K345" s="1011"/>
      <c r="L345" s="892"/>
      <c r="M345" s="892"/>
      <c r="N345" s="895" t="s">
        <v>1206</v>
      </c>
      <c r="O345" s="892"/>
      <c r="P345" s="892"/>
      <c r="Q345" s="895"/>
      <c r="R345" s="654"/>
      <c r="S345" s="663"/>
    </row>
    <row r="346" spans="1:19" x14ac:dyDescent="0.25">
      <c r="A346" s="875"/>
      <c r="B346" s="832"/>
      <c r="C346" s="457" t="s">
        <v>1226</v>
      </c>
      <c r="D346" s="832"/>
      <c r="E346" s="832"/>
      <c r="F346" s="832"/>
      <c r="G346" s="832"/>
      <c r="H346" s="832"/>
      <c r="I346" s="832"/>
      <c r="J346" s="832"/>
      <c r="K346" s="917"/>
      <c r="L346" s="918"/>
      <c r="M346" s="917"/>
      <c r="N346" s="895" t="s">
        <v>1053</v>
      </c>
      <c r="O346" s="892"/>
      <c r="P346" s="892"/>
      <c r="Q346" s="895"/>
      <c r="R346" s="654"/>
      <c r="S346" s="663"/>
    </row>
    <row r="347" spans="1:19" x14ac:dyDescent="0.25">
      <c r="A347" s="578"/>
      <c r="B347" s="574"/>
      <c r="C347" s="912"/>
      <c r="D347" s="574"/>
      <c r="E347" s="574"/>
      <c r="F347" s="574"/>
      <c r="G347" s="574"/>
      <c r="H347" s="574"/>
      <c r="I347" s="574"/>
      <c r="J347" s="574"/>
      <c r="K347" s="574"/>
      <c r="L347" s="574"/>
      <c r="M347" s="574"/>
      <c r="N347" s="1000"/>
      <c r="O347" s="1001"/>
      <c r="P347" s="1001"/>
      <c r="Q347" s="1002"/>
      <c r="R347" s="828"/>
      <c r="S347" s="577"/>
    </row>
    <row r="348" spans="1:19" ht="13.8" x14ac:dyDescent="0.25">
      <c r="A348" s="1452" t="s">
        <v>51</v>
      </c>
      <c r="B348" s="1453"/>
      <c r="C348" s="1453"/>
      <c r="D348" s="1454"/>
      <c r="E348" s="1455" t="s">
        <v>946</v>
      </c>
      <c r="F348" s="1456"/>
      <c r="G348" s="1456"/>
      <c r="H348" s="1456"/>
      <c r="I348" s="1456"/>
      <c r="J348" s="1456"/>
      <c r="K348" s="1456"/>
      <c r="L348" s="1456"/>
      <c r="M348" s="1456"/>
      <c r="N348" s="1456"/>
      <c r="O348" s="1456"/>
      <c r="P348" s="1456"/>
      <c r="Q348" s="1456"/>
      <c r="R348" s="1456"/>
      <c r="S348" s="1457"/>
    </row>
    <row r="349" spans="1:19" ht="13.8" x14ac:dyDescent="0.25">
      <c r="A349" s="1461" t="s">
        <v>1225</v>
      </c>
      <c r="B349" s="1462"/>
      <c r="C349" s="1462"/>
      <c r="D349" s="1463"/>
      <c r="E349" s="1458"/>
      <c r="F349" s="1459"/>
      <c r="G349" s="1459"/>
      <c r="H349" s="1459"/>
      <c r="I349" s="1459"/>
      <c r="J349" s="1459"/>
      <c r="K349" s="1459"/>
      <c r="L349" s="1459"/>
      <c r="M349" s="1459"/>
      <c r="N349" s="1459"/>
      <c r="O349" s="1459"/>
      <c r="P349" s="1459"/>
      <c r="Q349" s="1459"/>
      <c r="R349" s="1459"/>
      <c r="S349" s="1460"/>
    </row>
    <row r="350" spans="1:19" ht="13.8" x14ac:dyDescent="0.25">
      <c r="A350" s="1464" t="s">
        <v>52</v>
      </c>
      <c r="B350" s="1465"/>
      <c r="C350" s="1465"/>
      <c r="D350" s="1466"/>
      <c r="E350" s="1467" t="s">
        <v>1227</v>
      </c>
      <c r="F350" s="1468"/>
      <c r="G350" s="1468"/>
      <c r="H350" s="1468"/>
      <c r="I350" s="1468"/>
      <c r="J350" s="1468"/>
      <c r="K350" s="1468"/>
      <c r="L350" s="1468"/>
      <c r="M350" s="1468"/>
      <c r="N350" s="1468"/>
      <c r="O350" s="1468"/>
      <c r="P350" s="1468"/>
      <c r="Q350" s="1468"/>
      <c r="R350" s="1468"/>
      <c r="S350" s="1469"/>
    </row>
    <row r="351" spans="1:19" x14ac:dyDescent="0.25">
      <c r="A351" s="1437" t="s">
        <v>53</v>
      </c>
      <c r="B351" s="1438"/>
      <c r="C351" s="1438"/>
      <c r="D351" s="1438"/>
      <c r="E351" s="1017"/>
      <c r="F351" s="660"/>
      <c r="G351" s="660"/>
      <c r="H351" s="660"/>
      <c r="I351" s="660"/>
      <c r="J351" s="660"/>
      <c r="K351" s="660"/>
      <c r="L351" s="660"/>
      <c r="M351" s="660"/>
      <c r="N351" s="660"/>
      <c r="O351" s="660"/>
      <c r="P351" s="660"/>
      <c r="Q351" s="660"/>
      <c r="R351" s="660"/>
      <c r="S351" s="661"/>
    </row>
    <row r="352" spans="1:19" x14ac:dyDescent="0.25">
      <c r="A352" s="1470" t="s">
        <v>1228</v>
      </c>
      <c r="B352" s="1471"/>
      <c r="C352" s="1471"/>
      <c r="D352" s="1471"/>
      <c r="E352" s="1471"/>
      <c r="F352" s="1471"/>
      <c r="G352" s="1471"/>
      <c r="H352" s="1471"/>
      <c r="I352" s="1471"/>
      <c r="J352" s="1471"/>
      <c r="K352" s="1471"/>
      <c r="L352" s="1471"/>
      <c r="M352" s="1471"/>
      <c r="N352" s="1471"/>
      <c r="O352" s="1471"/>
      <c r="P352" s="1471"/>
      <c r="Q352" s="1471"/>
      <c r="R352" s="1471"/>
      <c r="S352" s="1472"/>
    </row>
    <row r="353" spans="1:19" x14ac:dyDescent="0.25">
      <c r="A353" s="1473"/>
      <c r="B353" s="1471"/>
      <c r="C353" s="1471"/>
      <c r="D353" s="1471"/>
      <c r="E353" s="1471"/>
      <c r="F353" s="1471"/>
      <c r="G353" s="1471"/>
      <c r="H353" s="1471"/>
      <c r="I353" s="1471"/>
      <c r="J353" s="1471"/>
      <c r="K353" s="1471"/>
      <c r="L353" s="1471"/>
      <c r="M353" s="1471"/>
      <c r="N353" s="1471"/>
      <c r="O353" s="1471"/>
      <c r="P353" s="1471"/>
      <c r="Q353" s="1471"/>
      <c r="R353" s="1471"/>
      <c r="S353" s="1472"/>
    </row>
    <row r="354" spans="1:19" x14ac:dyDescent="0.25">
      <c r="A354" s="1473"/>
      <c r="B354" s="1471"/>
      <c r="C354" s="1471"/>
      <c r="D354" s="1471"/>
      <c r="E354" s="1471"/>
      <c r="F354" s="1471"/>
      <c r="G354" s="1471"/>
      <c r="H354" s="1471"/>
      <c r="I354" s="1471"/>
      <c r="J354" s="1471"/>
      <c r="K354" s="1471"/>
      <c r="L354" s="1471"/>
      <c r="M354" s="1471"/>
      <c r="N354" s="1471"/>
      <c r="O354" s="1471"/>
      <c r="P354" s="1471"/>
      <c r="Q354" s="1471"/>
      <c r="R354" s="1471"/>
      <c r="S354" s="1472"/>
    </row>
    <row r="355" spans="1:19" x14ac:dyDescent="0.25">
      <c r="A355" s="1473"/>
      <c r="B355" s="1471"/>
      <c r="C355" s="1471"/>
      <c r="D355" s="1471"/>
      <c r="E355" s="1471"/>
      <c r="F355" s="1471"/>
      <c r="G355" s="1471"/>
      <c r="H355" s="1471"/>
      <c r="I355" s="1471"/>
      <c r="J355" s="1471"/>
      <c r="K355" s="1471"/>
      <c r="L355" s="1471"/>
      <c r="M355" s="1471"/>
      <c r="N355" s="1471"/>
      <c r="O355" s="1471"/>
      <c r="P355" s="1471"/>
      <c r="Q355" s="1471"/>
      <c r="R355" s="1471"/>
      <c r="S355" s="1472"/>
    </row>
    <row r="356" spans="1:19" x14ac:dyDescent="0.25">
      <c r="A356" s="1473"/>
      <c r="B356" s="1471"/>
      <c r="C356" s="1471"/>
      <c r="D356" s="1471"/>
      <c r="E356" s="1471"/>
      <c r="F356" s="1471"/>
      <c r="G356" s="1471"/>
      <c r="H356" s="1471"/>
      <c r="I356" s="1471"/>
      <c r="J356" s="1471"/>
      <c r="K356" s="1471"/>
      <c r="L356" s="1471"/>
      <c r="M356" s="1471"/>
      <c r="N356" s="1471"/>
      <c r="O356" s="1471"/>
      <c r="P356" s="1471"/>
      <c r="Q356" s="1471"/>
      <c r="R356" s="1471"/>
      <c r="S356" s="1472"/>
    </row>
    <row r="357" spans="1:19" x14ac:dyDescent="0.25">
      <c r="A357" s="1473"/>
      <c r="B357" s="1471"/>
      <c r="C357" s="1471"/>
      <c r="D357" s="1471"/>
      <c r="E357" s="1471"/>
      <c r="F357" s="1471"/>
      <c r="G357" s="1471"/>
      <c r="H357" s="1471"/>
      <c r="I357" s="1471"/>
      <c r="J357" s="1471"/>
      <c r="K357" s="1471"/>
      <c r="L357" s="1471"/>
      <c r="M357" s="1471"/>
      <c r="N357" s="1471"/>
      <c r="O357" s="1471"/>
      <c r="P357" s="1471"/>
      <c r="Q357" s="1471"/>
      <c r="R357" s="1471"/>
      <c r="S357" s="1472"/>
    </row>
    <row r="358" spans="1:19" x14ac:dyDescent="0.25">
      <c r="A358" s="1473"/>
      <c r="B358" s="1471"/>
      <c r="C358" s="1471"/>
      <c r="D358" s="1471"/>
      <c r="E358" s="1471"/>
      <c r="F358" s="1471"/>
      <c r="G358" s="1471"/>
      <c r="H358" s="1471"/>
      <c r="I358" s="1471"/>
      <c r="J358" s="1471"/>
      <c r="K358" s="1471"/>
      <c r="L358" s="1471"/>
      <c r="M358" s="1471"/>
      <c r="N358" s="1471"/>
      <c r="O358" s="1471"/>
      <c r="P358" s="1471"/>
      <c r="Q358" s="1471"/>
      <c r="R358" s="1471"/>
      <c r="S358" s="1472"/>
    </row>
    <row r="359" spans="1:19" x14ac:dyDescent="0.25">
      <c r="A359" s="1474"/>
      <c r="B359" s="1475"/>
      <c r="C359" s="1475"/>
      <c r="D359" s="1475"/>
      <c r="E359" s="1475"/>
      <c r="F359" s="1475"/>
      <c r="G359" s="1475"/>
      <c r="H359" s="1475"/>
      <c r="I359" s="1475"/>
      <c r="J359" s="1475"/>
      <c r="K359" s="1475"/>
      <c r="L359" s="1475"/>
      <c r="M359" s="1475"/>
      <c r="N359" s="1475"/>
      <c r="O359" s="1475"/>
      <c r="P359" s="1475"/>
      <c r="Q359" s="1475"/>
      <c r="R359" s="1475"/>
      <c r="S359" s="1476"/>
    </row>
    <row r="360" spans="1:19" x14ac:dyDescent="0.25">
      <c r="A360" s="1437" t="s">
        <v>351</v>
      </c>
      <c r="B360" s="1438"/>
      <c r="C360" s="1438"/>
      <c r="D360" s="1438"/>
      <c r="E360" s="668"/>
      <c r="F360" s="665"/>
      <c r="G360" s="665"/>
      <c r="H360" s="665"/>
      <c r="I360" s="665"/>
      <c r="J360" s="665"/>
      <c r="K360" s="665"/>
      <c r="L360" s="665"/>
      <c r="M360" s="665"/>
      <c r="N360" s="665"/>
      <c r="O360" s="665"/>
      <c r="P360" s="665"/>
      <c r="Q360" s="665"/>
      <c r="R360" s="665"/>
      <c r="S360" s="669"/>
    </row>
    <row r="361" spans="1:19" x14ac:dyDescent="0.25">
      <c r="A361" s="1477" t="s">
        <v>1229</v>
      </c>
      <c r="B361" s="1478"/>
      <c r="C361" s="1478"/>
      <c r="D361" s="1478"/>
      <c r="E361" s="1478"/>
      <c r="F361" s="1478"/>
      <c r="G361" s="1478"/>
      <c r="H361" s="1478"/>
      <c r="I361" s="1478"/>
      <c r="J361" s="1478"/>
      <c r="K361" s="1478"/>
      <c r="L361" s="1478"/>
      <c r="M361" s="1478"/>
      <c r="N361" s="1478"/>
      <c r="O361" s="1478"/>
      <c r="P361" s="1478"/>
      <c r="Q361" s="1478"/>
      <c r="R361" s="1478"/>
      <c r="S361" s="1479"/>
    </row>
    <row r="362" spans="1:19" x14ac:dyDescent="0.25">
      <c r="A362" s="1477"/>
      <c r="B362" s="1478"/>
      <c r="C362" s="1478"/>
      <c r="D362" s="1478"/>
      <c r="E362" s="1478"/>
      <c r="F362" s="1478"/>
      <c r="G362" s="1478"/>
      <c r="H362" s="1478"/>
      <c r="I362" s="1478"/>
      <c r="J362" s="1478"/>
      <c r="K362" s="1478"/>
      <c r="L362" s="1478"/>
      <c r="M362" s="1478"/>
      <c r="N362" s="1478"/>
      <c r="O362" s="1478"/>
      <c r="P362" s="1478"/>
      <c r="Q362" s="1478"/>
      <c r="R362" s="1478"/>
      <c r="S362" s="1479"/>
    </row>
    <row r="363" spans="1:19" x14ac:dyDescent="0.25">
      <c r="A363" s="1480"/>
      <c r="B363" s="1481"/>
      <c r="C363" s="1481"/>
      <c r="D363" s="1481"/>
      <c r="E363" s="1481"/>
      <c r="F363" s="1481"/>
      <c r="G363" s="1481"/>
      <c r="H363" s="1481"/>
      <c r="I363" s="1481"/>
      <c r="J363" s="1481"/>
      <c r="K363" s="1481"/>
      <c r="L363" s="1481"/>
      <c r="M363" s="1481"/>
      <c r="N363" s="1481"/>
      <c r="O363" s="1481"/>
      <c r="P363" s="1481"/>
      <c r="Q363" s="1481"/>
      <c r="R363" s="1481"/>
      <c r="S363" s="1482"/>
    </row>
    <row r="364" spans="1:19" x14ac:dyDescent="0.25">
      <c r="A364" s="1437" t="s">
        <v>54</v>
      </c>
      <c r="B364" s="1438"/>
      <c r="C364" s="1438"/>
      <c r="D364" s="1438"/>
      <c r="E364" s="660"/>
      <c r="F364" s="660"/>
      <c r="G364" s="660"/>
      <c r="H364" s="660"/>
      <c r="I364" s="660"/>
      <c r="J364" s="660"/>
      <c r="K364" s="660"/>
      <c r="L364" s="660"/>
      <c r="M364" s="660"/>
      <c r="N364" s="660"/>
      <c r="O364" s="660"/>
      <c r="P364" s="660"/>
      <c r="Q364" s="660"/>
      <c r="R364" s="660"/>
      <c r="S364" s="661"/>
    </row>
    <row r="365" spans="1:19" x14ac:dyDescent="0.25">
      <c r="A365" s="1477" t="s">
        <v>1230</v>
      </c>
      <c r="B365" s="1478"/>
      <c r="C365" s="1478"/>
      <c r="D365" s="1478"/>
      <c r="E365" s="1478"/>
      <c r="F365" s="1478"/>
      <c r="G365" s="1478"/>
      <c r="H365" s="1478"/>
      <c r="I365" s="1478"/>
      <c r="J365" s="1478"/>
      <c r="K365" s="1478"/>
      <c r="L365" s="1478"/>
      <c r="M365" s="1478"/>
      <c r="N365" s="1478"/>
      <c r="O365" s="1478"/>
      <c r="P365" s="1478"/>
      <c r="Q365" s="1478"/>
      <c r="R365" s="1478"/>
      <c r="S365" s="1479"/>
    </row>
    <row r="366" spans="1:19" x14ac:dyDescent="0.25">
      <c r="A366" s="1477"/>
      <c r="B366" s="1478"/>
      <c r="C366" s="1478"/>
      <c r="D366" s="1478"/>
      <c r="E366" s="1478"/>
      <c r="F366" s="1478"/>
      <c r="G366" s="1478"/>
      <c r="H366" s="1478"/>
      <c r="I366" s="1478"/>
      <c r="J366" s="1478"/>
      <c r="K366" s="1478"/>
      <c r="L366" s="1478"/>
      <c r="M366" s="1478"/>
      <c r="N366" s="1478"/>
      <c r="O366" s="1478"/>
      <c r="P366" s="1478"/>
      <c r="Q366" s="1478"/>
      <c r="R366" s="1478"/>
      <c r="S366" s="1479"/>
    </row>
    <row r="367" spans="1:19" x14ac:dyDescent="0.25">
      <c r="A367" s="1477"/>
      <c r="B367" s="1478"/>
      <c r="C367" s="1478"/>
      <c r="D367" s="1478"/>
      <c r="E367" s="1478"/>
      <c r="F367" s="1478"/>
      <c r="G367" s="1478"/>
      <c r="H367" s="1478"/>
      <c r="I367" s="1478"/>
      <c r="J367" s="1478"/>
      <c r="K367" s="1478"/>
      <c r="L367" s="1478"/>
      <c r="M367" s="1478"/>
      <c r="N367" s="1478"/>
      <c r="O367" s="1478"/>
      <c r="P367" s="1478"/>
      <c r="Q367" s="1478"/>
      <c r="R367" s="1478"/>
      <c r="S367" s="1479"/>
    </row>
    <row r="368" spans="1:19" x14ac:dyDescent="0.25">
      <c r="A368" s="1477"/>
      <c r="B368" s="1478"/>
      <c r="C368" s="1478"/>
      <c r="D368" s="1478"/>
      <c r="E368" s="1478"/>
      <c r="F368" s="1478"/>
      <c r="G368" s="1478"/>
      <c r="H368" s="1478"/>
      <c r="I368" s="1478"/>
      <c r="J368" s="1478"/>
      <c r="K368" s="1478"/>
      <c r="L368" s="1478"/>
      <c r="M368" s="1478"/>
      <c r="N368" s="1478"/>
      <c r="O368" s="1478"/>
      <c r="P368" s="1478"/>
      <c r="Q368" s="1478"/>
      <c r="R368" s="1478"/>
      <c r="S368" s="1479"/>
    </row>
    <row r="369" spans="1:19" x14ac:dyDescent="0.25">
      <c r="A369" s="1477"/>
      <c r="B369" s="1478"/>
      <c r="C369" s="1478"/>
      <c r="D369" s="1478"/>
      <c r="E369" s="1478"/>
      <c r="F369" s="1478"/>
      <c r="G369" s="1478"/>
      <c r="H369" s="1478"/>
      <c r="I369" s="1478"/>
      <c r="J369" s="1478"/>
      <c r="K369" s="1478"/>
      <c r="L369" s="1478"/>
      <c r="M369" s="1478"/>
      <c r="N369" s="1478"/>
      <c r="O369" s="1478"/>
      <c r="P369" s="1478"/>
      <c r="Q369" s="1478"/>
      <c r="R369" s="1478"/>
      <c r="S369" s="1479"/>
    </row>
    <row r="370" spans="1:19" x14ac:dyDescent="0.25">
      <c r="A370" s="1477"/>
      <c r="B370" s="1478"/>
      <c r="C370" s="1478"/>
      <c r="D370" s="1478"/>
      <c r="E370" s="1478"/>
      <c r="F370" s="1478"/>
      <c r="G370" s="1478"/>
      <c r="H370" s="1478"/>
      <c r="I370" s="1478"/>
      <c r="J370" s="1478"/>
      <c r="K370" s="1478"/>
      <c r="L370" s="1478"/>
      <c r="M370" s="1478"/>
      <c r="N370" s="1478"/>
      <c r="O370" s="1478"/>
      <c r="P370" s="1478"/>
      <c r="Q370" s="1478"/>
      <c r="R370" s="1478"/>
      <c r="S370" s="1479"/>
    </row>
    <row r="371" spans="1:19" x14ac:dyDescent="0.25">
      <c r="A371" s="1477"/>
      <c r="B371" s="1478"/>
      <c r="C371" s="1478"/>
      <c r="D371" s="1478"/>
      <c r="E371" s="1478"/>
      <c r="F371" s="1478"/>
      <c r="G371" s="1478"/>
      <c r="H371" s="1478"/>
      <c r="I371" s="1478"/>
      <c r="J371" s="1478"/>
      <c r="K371" s="1478"/>
      <c r="L371" s="1478"/>
      <c r="M371" s="1478"/>
      <c r="N371" s="1478"/>
      <c r="O371" s="1478"/>
      <c r="P371" s="1478"/>
      <c r="Q371" s="1478"/>
      <c r="R371" s="1478"/>
      <c r="S371" s="1479"/>
    </row>
    <row r="372" spans="1:19" x14ac:dyDescent="0.25">
      <c r="A372" s="1477"/>
      <c r="B372" s="1478"/>
      <c r="C372" s="1478"/>
      <c r="D372" s="1478"/>
      <c r="E372" s="1478"/>
      <c r="F372" s="1478"/>
      <c r="G372" s="1478"/>
      <c r="H372" s="1478"/>
      <c r="I372" s="1478"/>
      <c r="J372" s="1478"/>
      <c r="K372" s="1478"/>
      <c r="L372" s="1478"/>
      <c r="M372" s="1478"/>
      <c r="N372" s="1478"/>
      <c r="O372" s="1478"/>
      <c r="P372" s="1478"/>
      <c r="Q372" s="1478"/>
      <c r="R372" s="1478"/>
      <c r="S372" s="1479"/>
    </row>
    <row r="373" spans="1:19" x14ac:dyDescent="0.25">
      <c r="A373" s="1477"/>
      <c r="B373" s="1478"/>
      <c r="C373" s="1478"/>
      <c r="D373" s="1478"/>
      <c r="E373" s="1478"/>
      <c r="F373" s="1478"/>
      <c r="G373" s="1478"/>
      <c r="H373" s="1478"/>
      <c r="I373" s="1478"/>
      <c r="J373" s="1478"/>
      <c r="K373" s="1478"/>
      <c r="L373" s="1478"/>
      <c r="M373" s="1478"/>
      <c r="N373" s="1478"/>
      <c r="O373" s="1478"/>
      <c r="P373" s="1478"/>
      <c r="Q373" s="1478"/>
      <c r="R373" s="1478"/>
      <c r="S373" s="1479"/>
    </row>
    <row r="374" spans="1:19" x14ac:dyDescent="0.25">
      <c r="A374" s="1477"/>
      <c r="B374" s="1478"/>
      <c r="C374" s="1478"/>
      <c r="D374" s="1478"/>
      <c r="E374" s="1478"/>
      <c r="F374" s="1478"/>
      <c r="G374" s="1478"/>
      <c r="H374" s="1478"/>
      <c r="I374" s="1478"/>
      <c r="J374" s="1478"/>
      <c r="K374" s="1478"/>
      <c r="L374" s="1478"/>
      <c r="M374" s="1478"/>
      <c r="N374" s="1478"/>
      <c r="O374" s="1478"/>
      <c r="P374" s="1478"/>
      <c r="Q374" s="1478"/>
      <c r="R374" s="1478"/>
      <c r="S374" s="1479"/>
    </row>
    <row r="375" spans="1:19" x14ac:dyDescent="0.25">
      <c r="A375" s="1477"/>
      <c r="B375" s="1478"/>
      <c r="C375" s="1478"/>
      <c r="D375" s="1478"/>
      <c r="E375" s="1478"/>
      <c r="F375" s="1478"/>
      <c r="G375" s="1478"/>
      <c r="H375" s="1478"/>
      <c r="I375" s="1478"/>
      <c r="J375" s="1478"/>
      <c r="K375" s="1478"/>
      <c r="L375" s="1478"/>
      <c r="M375" s="1478"/>
      <c r="N375" s="1478"/>
      <c r="O375" s="1478"/>
      <c r="P375" s="1478"/>
      <c r="Q375" s="1478"/>
      <c r="R375" s="1478"/>
      <c r="S375" s="1479"/>
    </row>
    <row r="376" spans="1:19" x14ac:dyDescent="0.25">
      <c r="A376" s="1477"/>
      <c r="B376" s="1478"/>
      <c r="C376" s="1478"/>
      <c r="D376" s="1478"/>
      <c r="E376" s="1478"/>
      <c r="F376" s="1478"/>
      <c r="G376" s="1478"/>
      <c r="H376" s="1478"/>
      <c r="I376" s="1478"/>
      <c r="J376" s="1478"/>
      <c r="K376" s="1478"/>
      <c r="L376" s="1478"/>
      <c r="M376" s="1478"/>
      <c r="N376" s="1478"/>
      <c r="O376" s="1478"/>
      <c r="P376" s="1478"/>
      <c r="Q376" s="1478"/>
      <c r="R376" s="1478"/>
      <c r="S376" s="1479"/>
    </row>
    <row r="377" spans="1:19" x14ac:dyDescent="0.25">
      <c r="A377" s="1477"/>
      <c r="B377" s="1478"/>
      <c r="C377" s="1478"/>
      <c r="D377" s="1478"/>
      <c r="E377" s="1478"/>
      <c r="F377" s="1478"/>
      <c r="G377" s="1478"/>
      <c r="H377" s="1478"/>
      <c r="I377" s="1478"/>
      <c r="J377" s="1478"/>
      <c r="K377" s="1478"/>
      <c r="L377" s="1478"/>
      <c r="M377" s="1478"/>
      <c r="N377" s="1478"/>
      <c r="O377" s="1478"/>
      <c r="P377" s="1478"/>
      <c r="Q377" s="1478"/>
      <c r="R377" s="1478"/>
      <c r="S377" s="1479"/>
    </row>
    <row r="378" spans="1:19" x14ac:dyDescent="0.25">
      <c r="A378" s="1477"/>
      <c r="B378" s="1478"/>
      <c r="C378" s="1478"/>
      <c r="D378" s="1478"/>
      <c r="E378" s="1478"/>
      <c r="F378" s="1478"/>
      <c r="G378" s="1478"/>
      <c r="H378" s="1478"/>
      <c r="I378" s="1478"/>
      <c r="J378" s="1478"/>
      <c r="K378" s="1478"/>
      <c r="L378" s="1478"/>
      <c r="M378" s="1478"/>
      <c r="N378" s="1478"/>
      <c r="O378" s="1478"/>
      <c r="P378" s="1478"/>
      <c r="Q378" s="1478"/>
      <c r="R378" s="1478"/>
      <c r="S378" s="1479"/>
    </row>
    <row r="379" spans="1:19" x14ac:dyDescent="0.25">
      <c r="A379" s="1480"/>
      <c r="B379" s="1481"/>
      <c r="C379" s="1481"/>
      <c r="D379" s="1481"/>
      <c r="E379" s="1481"/>
      <c r="F379" s="1481"/>
      <c r="G379" s="1481"/>
      <c r="H379" s="1481"/>
      <c r="I379" s="1481"/>
      <c r="J379" s="1481"/>
      <c r="K379" s="1481"/>
      <c r="L379" s="1481"/>
      <c r="M379" s="1481"/>
      <c r="N379" s="1481"/>
      <c r="O379" s="1481"/>
      <c r="P379" s="1481"/>
      <c r="Q379" s="1481"/>
      <c r="R379" s="1481"/>
      <c r="S379" s="1482"/>
    </row>
    <row r="380" spans="1:19" x14ac:dyDescent="0.25">
      <c r="A380" s="1437" t="s">
        <v>60</v>
      </c>
      <c r="B380" s="1438"/>
      <c r="C380" s="1438"/>
      <c r="D380" s="1438"/>
      <c r="E380" s="665"/>
      <c r="F380" s="665"/>
      <c r="G380" s="665"/>
      <c r="H380" s="665"/>
      <c r="I380" s="665"/>
      <c r="J380" s="665"/>
      <c r="K380" s="666"/>
      <c r="L380" s="665"/>
      <c r="M380" s="665"/>
      <c r="N380" s="665"/>
      <c r="O380" s="665"/>
      <c r="P380" s="665"/>
      <c r="Q380" s="665"/>
      <c r="R380" s="665"/>
      <c r="S380" s="669"/>
    </row>
    <row r="381" spans="1:19" x14ac:dyDescent="0.25">
      <c r="A381" s="1477" t="s">
        <v>1231</v>
      </c>
      <c r="B381" s="1478"/>
      <c r="C381" s="1478"/>
      <c r="D381" s="1478"/>
      <c r="E381" s="1478"/>
      <c r="F381" s="1478"/>
      <c r="G381" s="1478"/>
      <c r="H381" s="1478"/>
      <c r="I381" s="1478"/>
      <c r="J381" s="1478"/>
      <c r="K381" s="1478"/>
      <c r="L381" s="1478"/>
      <c r="M381" s="1478"/>
      <c r="N381" s="1478"/>
      <c r="O381" s="1478"/>
      <c r="P381" s="1478"/>
      <c r="Q381" s="1478"/>
      <c r="R381" s="1478"/>
      <c r="S381" s="1479"/>
    </row>
    <row r="382" spans="1:19" x14ac:dyDescent="0.25">
      <c r="A382" s="1477"/>
      <c r="B382" s="1478"/>
      <c r="C382" s="1478"/>
      <c r="D382" s="1478"/>
      <c r="E382" s="1478"/>
      <c r="F382" s="1478"/>
      <c r="G382" s="1478"/>
      <c r="H382" s="1478"/>
      <c r="I382" s="1478"/>
      <c r="J382" s="1478"/>
      <c r="K382" s="1478"/>
      <c r="L382" s="1478"/>
      <c r="M382" s="1478"/>
      <c r="N382" s="1478"/>
      <c r="O382" s="1478"/>
      <c r="P382" s="1478"/>
      <c r="Q382" s="1478"/>
      <c r="R382" s="1478"/>
      <c r="S382" s="1479"/>
    </row>
    <row r="383" spans="1:19" x14ac:dyDescent="0.25">
      <c r="A383" s="1477"/>
      <c r="B383" s="1478"/>
      <c r="C383" s="1478"/>
      <c r="D383" s="1478"/>
      <c r="E383" s="1478"/>
      <c r="F383" s="1478"/>
      <c r="G383" s="1478"/>
      <c r="H383" s="1478"/>
      <c r="I383" s="1478"/>
      <c r="J383" s="1478"/>
      <c r="K383" s="1478"/>
      <c r="L383" s="1478"/>
      <c r="M383" s="1478"/>
      <c r="N383" s="1478"/>
      <c r="O383" s="1478"/>
      <c r="P383" s="1478"/>
      <c r="Q383" s="1478"/>
      <c r="R383" s="1478"/>
      <c r="S383" s="1479"/>
    </row>
    <row r="384" spans="1:19" x14ac:dyDescent="0.25">
      <c r="A384" s="913"/>
      <c r="B384" s="832"/>
      <c r="C384" s="654"/>
      <c r="D384" s="654"/>
      <c r="E384" s="654"/>
      <c r="F384" s="654"/>
      <c r="G384" s="654"/>
      <c r="H384" s="654"/>
      <c r="I384" s="654"/>
      <c r="J384" s="660"/>
      <c r="K384" s="1011"/>
      <c r="L384" s="884"/>
      <c r="M384" s="654"/>
      <c r="N384" s="895"/>
      <c r="O384" s="654"/>
      <c r="P384" s="654"/>
      <c r="Q384" s="654"/>
      <c r="R384" s="654"/>
      <c r="S384" s="663"/>
    </row>
    <row r="385" spans="1:19" x14ac:dyDescent="0.25">
      <c r="A385" s="875"/>
      <c r="B385" s="832"/>
      <c r="C385" s="654"/>
      <c r="D385" s="654"/>
      <c r="E385" s="654"/>
      <c r="F385" s="654"/>
      <c r="G385" s="654"/>
      <c r="H385" s="654"/>
      <c r="I385" s="1016"/>
      <c r="J385" s="660"/>
      <c r="K385" s="654"/>
      <c r="L385" s="884"/>
      <c r="M385" s="654"/>
      <c r="N385" s="895"/>
      <c r="O385" s="654"/>
      <c r="P385" s="654"/>
      <c r="Q385" s="654"/>
      <c r="R385" s="654"/>
      <c r="S385" s="663"/>
    </row>
    <row r="386" spans="1:19" x14ac:dyDescent="0.25">
      <c r="A386" s="875"/>
      <c r="B386" s="832"/>
      <c r="C386" s="654"/>
      <c r="D386" s="654"/>
      <c r="E386" s="654"/>
      <c r="F386" s="654"/>
      <c r="G386" s="654"/>
      <c r="H386" s="654"/>
      <c r="I386" s="1016"/>
      <c r="J386" s="660"/>
      <c r="K386" s="654"/>
      <c r="L386" s="884"/>
      <c r="M386" s="654"/>
      <c r="N386" s="895"/>
      <c r="O386" s="654"/>
      <c r="P386" s="654"/>
      <c r="Q386" s="654"/>
      <c r="R386" s="654"/>
      <c r="S386" s="663"/>
    </row>
    <row r="387" spans="1:19" x14ac:dyDescent="0.25">
      <c r="A387" s="875"/>
      <c r="B387" s="832"/>
      <c r="C387" s="654"/>
      <c r="D387" s="654"/>
      <c r="E387" s="654"/>
      <c r="F387" s="654"/>
      <c r="G387" s="654"/>
      <c r="H387" s="654"/>
      <c r="I387" s="654"/>
      <c r="J387" s="914"/>
      <c r="K387" s="1011"/>
      <c r="L387" s="884"/>
      <c r="M387" s="654"/>
      <c r="N387" s="654"/>
      <c r="O387" s="654"/>
      <c r="P387" s="654"/>
      <c r="Q387" s="654"/>
      <c r="R387" s="654"/>
      <c r="S387" s="663"/>
    </row>
    <row r="388" spans="1:19" x14ac:dyDescent="0.25">
      <c r="A388" s="875"/>
      <c r="B388" s="832"/>
      <c r="C388" s="654"/>
      <c r="D388" s="654"/>
      <c r="E388" s="654"/>
      <c r="F388" s="654"/>
      <c r="G388" s="654"/>
      <c r="H388" s="654"/>
      <c r="I388" s="1016"/>
      <c r="J388" s="660"/>
      <c r="K388" s="654"/>
      <c r="L388" s="660"/>
      <c r="M388" s="654"/>
      <c r="N388" s="654"/>
      <c r="O388" s="654"/>
      <c r="P388" s="654"/>
      <c r="Q388" s="654"/>
      <c r="R388" s="654"/>
      <c r="S388" s="663"/>
    </row>
    <row r="389" spans="1:19" x14ac:dyDescent="0.25">
      <c r="A389" s="664"/>
      <c r="B389" s="654"/>
      <c r="C389" s="654"/>
      <c r="D389" s="654"/>
      <c r="E389" s="654"/>
      <c r="F389" s="654"/>
      <c r="G389" s="915" t="s">
        <v>358</v>
      </c>
      <c r="H389" s="654"/>
      <c r="I389" s="654"/>
      <c r="J389" s="660"/>
      <c r="K389" s="654"/>
      <c r="L389" s="916" t="s">
        <v>61</v>
      </c>
      <c r="M389" s="654"/>
      <c r="N389" s="654"/>
      <c r="O389" s="654"/>
      <c r="P389" s="654"/>
      <c r="Q389" s="654"/>
      <c r="R389" s="654"/>
      <c r="S389" s="663"/>
    </row>
    <row r="390" spans="1:19" x14ac:dyDescent="0.25">
      <c r="A390" s="875"/>
      <c r="B390" s="654"/>
      <c r="C390" s="654"/>
      <c r="D390" s="654"/>
      <c r="E390" s="654"/>
      <c r="F390" s="899"/>
      <c r="G390" s="865"/>
      <c r="H390" s="994" t="s">
        <v>62</v>
      </c>
      <c r="I390" s="980" t="s">
        <v>1109</v>
      </c>
      <c r="J390" s="832">
        <v>0.05</v>
      </c>
      <c r="K390" s="1013" t="s">
        <v>1220</v>
      </c>
      <c r="L390" s="883"/>
      <c r="M390" s="864"/>
      <c r="N390" s="884" t="s">
        <v>62</v>
      </c>
      <c r="O390" s="654"/>
      <c r="P390" s="654"/>
      <c r="Q390" s="654"/>
      <c r="R390" s="654"/>
      <c r="S390" s="663"/>
    </row>
    <row r="391" spans="1:19" x14ac:dyDescent="0.25">
      <c r="A391" s="664"/>
      <c r="B391" s="654"/>
      <c r="C391" s="654"/>
      <c r="D391" s="654"/>
      <c r="E391" s="654"/>
      <c r="F391" s="654"/>
      <c r="G391" s="915"/>
      <c r="H391" s="654"/>
      <c r="I391" s="654"/>
      <c r="J391" s="660"/>
      <c r="K391" s="654"/>
      <c r="L391" s="916"/>
      <c r="M391" s="654"/>
      <c r="N391" s="654"/>
      <c r="O391" s="654"/>
      <c r="P391" s="654"/>
      <c r="Q391" s="654"/>
      <c r="R391" s="654"/>
      <c r="S391" s="663"/>
    </row>
    <row r="392" spans="1:19" x14ac:dyDescent="0.25">
      <c r="A392" s="875"/>
      <c r="B392" s="654"/>
      <c r="C392" s="654"/>
      <c r="D392" s="654"/>
      <c r="E392" s="654"/>
      <c r="F392" s="901"/>
      <c r="G392" s="828"/>
      <c r="H392" s="1015"/>
      <c r="I392" s="1015"/>
      <c r="J392" s="897"/>
      <c r="K392" s="897"/>
      <c r="L392" s="897"/>
      <c r="M392" s="828"/>
      <c r="N392" s="900"/>
      <c r="O392" s="574"/>
      <c r="P392" s="574"/>
      <c r="Q392" s="574"/>
      <c r="R392" s="574"/>
      <c r="S392" s="577"/>
    </row>
    <row r="393" spans="1:19" x14ac:dyDescent="0.25">
      <c r="A393" s="1437" t="s">
        <v>352</v>
      </c>
      <c r="B393" s="1438"/>
      <c r="C393" s="1438"/>
      <c r="D393" s="1438"/>
      <c r="E393" s="665"/>
      <c r="F393" s="660"/>
      <c r="G393" s="660"/>
      <c r="H393" s="660"/>
      <c r="I393" s="660"/>
      <c r="J393" s="660"/>
      <c r="K393" s="896"/>
      <c r="L393" s="660"/>
      <c r="M393" s="660"/>
      <c r="N393" s="665"/>
      <c r="O393" s="665"/>
      <c r="P393" s="665"/>
      <c r="Q393" s="665"/>
      <c r="R393" s="665"/>
      <c r="S393" s="669"/>
    </row>
    <row r="394" spans="1:19" x14ac:dyDescent="0.25">
      <c r="A394" s="1446" t="s">
        <v>1232</v>
      </c>
      <c r="B394" s="1447"/>
      <c r="C394" s="1447"/>
      <c r="D394" s="1447"/>
      <c r="E394" s="1447"/>
      <c r="F394" s="1447"/>
      <c r="G394" s="1447"/>
      <c r="H394" s="1447"/>
      <c r="I394" s="1447"/>
      <c r="J394" s="1447"/>
      <c r="K394" s="1447"/>
      <c r="L394" s="1447"/>
      <c r="M394" s="1447"/>
      <c r="N394" s="1447"/>
      <c r="O394" s="1447"/>
      <c r="P394" s="1447"/>
      <c r="Q394" s="1447"/>
      <c r="R394" s="1447"/>
      <c r="S394" s="1448"/>
    </row>
    <row r="395" spans="1:19" x14ac:dyDescent="0.25">
      <c r="A395" s="1446"/>
      <c r="B395" s="1447"/>
      <c r="C395" s="1447"/>
      <c r="D395" s="1447"/>
      <c r="E395" s="1447"/>
      <c r="F395" s="1447"/>
      <c r="G395" s="1447"/>
      <c r="H395" s="1447"/>
      <c r="I395" s="1447"/>
      <c r="J395" s="1447"/>
      <c r="K395" s="1447"/>
      <c r="L395" s="1447"/>
      <c r="M395" s="1447"/>
      <c r="N395" s="1447"/>
      <c r="O395" s="1447"/>
      <c r="P395" s="1447"/>
      <c r="Q395" s="1447"/>
      <c r="R395" s="1447"/>
      <c r="S395" s="1448"/>
    </row>
    <row r="396" spans="1:19" x14ac:dyDescent="0.25">
      <c r="A396" s="1446"/>
      <c r="B396" s="1447"/>
      <c r="C396" s="1447"/>
      <c r="D396" s="1447"/>
      <c r="E396" s="1447"/>
      <c r="F396" s="1447"/>
      <c r="G396" s="1447"/>
      <c r="H396" s="1447"/>
      <c r="I396" s="1447"/>
      <c r="J396" s="1447"/>
      <c r="K396" s="1447"/>
      <c r="L396" s="1447"/>
      <c r="M396" s="1447"/>
      <c r="N396" s="1447"/>
      <c r="O396" s="1447"/>
      <c r="P396" s="1447"/>
      <c r="Q396" s="1447"/>
      <c r="R396" s="1447"/>
      <c r="S396" s="1448"/>
    </row>
    <row r="397" spans="1:19" x14ac:dyDescent="0.25">
      <c r="A397" s="875"/>
      <c r="B397" s="832"/>
      <c r="C397" s="832"/>
      <c r="D397" s="832"/>
      <c r="E397" s="832"/>
      <c r="F397" s="832"/>
      <c r="G397" s="832"/>
      <c r="H397" s="832"/>
      <c r="I397" s="832"/>
      <c r="J397" s="832"/>
      <c r="K397" s="917"/>
      <c r="L397" s="918"/>
      <c r="M397" s="917"/>
      <c r="N397" s="832"/>
      <c r="O397" s="918" t="s">
        <v>347</v>
      </c>
      <c r="P397" s="832"/>
      <c r="Q397" s="832"/>
      <c r="R397" s="917"/>
      <c r="S397" s="663"/>
    </row>
    <row r="398" spans="1:19" ht="15.6" x14ac:dyDescent="0.25">
      <c r="A398" s="875"/>
      <c r="B398" s="832"/>
      <c r="C398" s="832"/>
      <c r="D398" s="832"/>
      <c r="E398" s="832"/>
      <c r="F398" s="832"/>
      <c r="G398" s="832"/>
      <c r="H398" s="832"/>
      <c r="I398" s="832"/>
      <c r="J398" s="832"/>
      <c r="K398" s="832"/>
      <c r="L398" s="832"/>
      <c r="M398" s="832"/>
      <c r="N398" s="986">
        <v>2.5</v>
      </c>
      <c r="O398" s="944" t="s">
        <v>1234</v>
      </c>
      <c r="P398" s="654"/>
      <c r="Q398" s="944" t="s">
        <v>1184</v>
      </c>
      <c r="R398" s="917"/>
      <c r="S398" s="663"/>
    </row>
    <row r="399" spans="1:19" x14ac:dyDescent="0.25">
      <c r="A399" s="875"/>
      <c r="B399" s="832"/>
      <c r="C399" s="832"/>
      <c r="D399" s="832"/>
      <c r="E399" s="832"/>
      <c r="F399" s="832"/>
      <c r="G399" s="832"/>
      <c r="H399" s="832"/>
      <c r="I399" s="832"/>
      <c r="J399" s="832"/>
      <c r="K399" s="1011"/>
      <c r="L399" s="892"/>
      <c r="M399" s="892"/>
      <c r="N399" s="895"/>
      <c r="O399" s="892"/>
      <c r="P399" s="892"/>
      <c r="Q399" s="895"/>
      <c r="R399" s="654"/>
      <c r="S399" s="663"/>
    </row>
    <row r="400" spans="1:19" x14ac:dyDescent="0.25">
      <c r="A400" s="875"/>
      <c r="B400" s="832"/>
      <c r="C400" s="832"/>
      <c r="D400" s="832"/>
      <c r="E400" s="832"/>
      <c r="F400" s="832"/>
      <c r="G400" s="832"/>
      <c r="H400" s="832"/>
      <c r="I400" s="832"/>
      <c r="J400" s="832"/>
      <c r="K400" s="1011"/>
      <c r="L400" s="892"/>
      <c r="M400" s="892"/>
      <c r="N400" s="895"/>
      <c r="O400" s="892"/>
      <c r="P400" s="892"/>
      <c r="Q400" s="895"/>
      <c r="R400" s="654"/>
      <c r="S400" s="663"/>
    </row>
    <row r="401" spans="1:19" x14ac:dyDescent="0.25">
      <c r="A401" s="875"/>
      <c r="B401" s="832"/>
      <c r="C401" s="832"/>
      <c r="D401" s="832"/>
      <c r="E401" s="832"/>
      <c r="F401" s="832"/>
      <c r="G401" s="832"/>
      <c r="H401" s="832"/>
      <c r="I401" s="832"/>
      <c r="J401" s="832"/>
      <c r="K401" s="1011"/>
      <c r="L401" s="892"/>
      <c r="M401" s="892"/>
      <c r="N401" s="895"/>
      <c r="O401" s="892"/>
      <c r="P401" s="892"/>
      <c r="Q401" s="895"/>
      <c r="R401" s="654"/>
      <c r="S401" s="663"/>
    </row>
    <row r="402" spans="1:19" x14ac:dyDescent="0.25">
      <c r="A402" s="875"/>
      <c r="B402" s="457" t="s">
        <v>1028</v>
      </c>
      <c r="C402" s="457"/>
      <c r="D402" s="832"/>
      <c r="E402" s="832"/>
      <c r="F402" s="832"/>
      <c r="G402" s="832"/>
      <c r="H402" s="832"/>
      <c r="I402" s="832"/>
      <c r="J402" s="832"/>
      <c r="K402" s="1011"/>
      <c r="L402" s="892"/>
      <c r="M402" s="892"/>
      <c r="N402" s="895"/>
      <c r="O402" s="944" t="s">
        <v>1053</v>
      </c>
      <c r="P402" s="892"/>
      <c r="Q402" s="895"/>
      <c r="R402" s="654"/>
      <c r="S402" s="663"/>
    </row>
    <row r="403" spans="1:19" x14ac:dyDescent="0.25">
      <c r="A403" s="875"/>
      <c r="B403" s="457" t="s">
        <v>1187</v>
      </c>
      <c r="C403" s="457"/>
      <c r="D403" s="832"/>
      <c r="E403" s="832"/>
      <c r="F403" s="832"/>
      <c r="G403" s="832"/>
      <c r="H403" s="832"/>
      <c r="I403" s="832"/>
      <c r="J403" s="832"/>
      <c r="K403" s="1011"/>
      <c r="L403" s="892"/>
      <c r="M403" s="892"/>
      <c r="N403" s="895"/>
      <c r="O403" s="892"/>
      <c r="P403" s="892"/>
      <c r="Q403" s="895"/>
      <c r="R403" s="654"/>
      <c r="S403" s="663"/>
    </row>
    <row r="404" spans="1:19" x14ac:dyDescent="0.25">
      <c r="A404" s="875"/>
      <c r="B404" s="1564" t="s">
        <v>1186</v>
      </c>
      <c r="C404" s="1564"/>
      <c r="D404" s="832"/>
      <c r="E404" s="832"/>
      <c r="F404" s="832"/>
      <c r="G404" s="832"/>
      <c r="H404" s="832"/>
      <c r="I404" s="832"/>
      <c r="J404" s="832"/>
      <c r="K404" s="917"/>
      <c r="L404" s="918"/>
      <c r="M404" s="917"/>
      <c r="N404" s="832"/>
      <c r="O404" s="832"/>
      <c r="P404" s="918"/>
      <c r="Q404" s="832"/>
      <c r="R404" s="654"/>
      <c r="S404" s="663"/>
    </row>
    <row r="405" spans="1:19" x14ac:dyDescent="0.25">
      <c r="A405" s="578"/>
      <c r="B405" s="574"/>
      <c r="C405" s="574"/>
      <c r="D405" s="574"/>
      <c r="E405" s="574"/>
      <c r="F405" s="574"/>
      <c r="G405" s="574"/>
      <c r="H405" s="574"/>
      <c r="I405" s="574"/>
      <c r="J405" s="574"/>
      <c r="K405" s="574"/>
      <c r="L405" s="574"/>
      <c r="M405" s="574"/>
      <c r="N405" s="574"/>
      <c r="O405" s="574"/>
      <c r="P405" s="574"/>
      <c r="Q405" s="574"/>
      <c r="R405" s="574"/>
      <c r="S405" s="577"/>
    </row>
    <row r="406" spans="1:19" ht="13.8" x14ac:dyDescent="0.25">
      <c r="A406" s="1452" t="s">
        <v>51</v>
      </c>
      <c r="B406" s="1453"/>
      <c r="C406" s="1453"/>
      <c r="D406" s="1454"/>
      <c r="E406" s="1455" t="s">
        <v>947</v>
      </c>
      <c r="F406" s="1456"/>
      <c r="G406" s="1456"/>
      <c r="H406" s="1456"/>
      <c r="I406" s="1456"/>
      <c r="J406" s="1456"/>
      <c r="K406" s="1456"/>
      <c r="L406" s="1456"/>
      <c r="M406" s="1456"/>
      <c r="N406" s="1456"/>
      <c r="O406" s="1456"/>
      <c r="P406" s="1456"/>
      <c r="Q406" s="1456"/>
      <c r="R406" s="1456"/>
      <c r="S406" s="1457"/>
    </row>
    <row r="407" spans="1:19" ht="13.8" x14ac:dyDescent="0.25">
      <c r="A407" s="1461" t="s">
        <v>1235</v>
      </c>
      <c r="B407" s="1462"/>
      <c r="C407" s="1462"/>
      <c r="D407" s="1463"/>
      <c r="E407" s="1458"/>
      <c r="F407" s="1459"/>
      <c r="G407" s="1459"/>
      <c r="H407" s="1459"/>
      <c r="I407" s="1459"/>
      <c r="J407" s="1459"/>
      <c r="K407" s="1459"/>
      <c r="L407" s="1459"/>
      <c r="M407" s="1459"/>
      <c r="N407" s="1459"/>
      <c r="O407" s="1459"/>
      <c r="P407" s="1459"/>
      <c r="Q407" s="1459"/>
      <c r="R407" s="1459"/>
      <c r="S407" s="1460"/>
    </row>
    <row r="408" spans="1:19" ht="13.8" x14ac:dyDescent="0.25">
      <c r="A408" s="1464" t="s">
        <v>52</v>
      </c>
      <c r="B408" s="1465"/>
      <c r="C408" s="1465"/>
      <c r="D408" s="1466"/>
      <c r="E408" s="1467" t="s">
        <v>1227</v>
      </c>
      <c r="F408" s="1468"/>
      <c r="G408" s="1468"/>
      <c r="H408" s="1468"/>
      <c r="I408" s="1468"/>
      <c r="J408" s="1468"/>
      <c r="K408" s="1468"/>
      <c r="L408" s="1468"/>
      <c r="M408" s="1468"/>
      <c r="N408" s="1468"/>
      <c r="O408" s="1468"/>
      <c r="P408" s="1468"/>
      <c r="Q408" s="1468"/>
      <c r="R408" s="1468"/>
      <c r="S408" s="1469"/>
    </row>
    <row r="409" spans="1:19" x14ac:dyDescent="0.25">
      <c r="A409" s="1437" t="s">
        <v>53</v>
      </c>
      <c r="B409" s="1438"/>
      <c r="C409" s="1438"/>
      <c r="D409" s="1438"/>
      <c r="E409" s="1017"/>
      <c r="F409" s="660"/>
      <c r="G409" s="660"/>
      <c r="H409" s="660"/>
      <c r="I409" s="660"/>
      <c r="J409" s="660"/>
      <c r="K409" s="660"/>
      <c r="L409" s="660"/>
      <c r="M409" s="660"/>
      <c r="N409" s="660"/>
      <c r="O409" s="660"/>
      <c r="P409" s="660"/>
      <c r="Q409" s="660"/>
      <c r="R409" s="660"/>
      <c r="S409" s="661"/>
    </row>
    <row r="410" spans="1:19" x14ac:dyDescent="0.25">
      <c r="A410" s="1470" t="s">
        <v>1236</v>
      </c>
      <c r="B410" s="1471"/>
      <c r="C410" s="1471"/>
      <c r="D410" s="1471"/>
      <c r="E410" s="1471"/>
      <c r="F410" s="1471"/>
      <c r="G410" s="1471"/>
      <c r="H410" s="1471"/>
      <c r="I410" s="1471"/>
      <c r="J410" s="1471"/>
      <c r="K410" s="1471"/>
      <c r="L410" s="1471"/>
      <c r="M410" s="1471"/>
      <c r="N410" s="1471"/>
      <c r="O410" s="1471"/>
      <c r="P410" s="1471"/>
      <c r="Q410" s="1471"/>
      <c r="R410" s="1471"/>
      <c r="S410" s="1472"/>
    </row>
    <row r="411" spans="1:19" x14ac:dyDescent="0.25">
      <c r="A411" s="1473"/>
      <c r="B411" s="1471"/>
      <c r="C411" s="1471"/>
      <c r="D411" s="1471"/>
      <c r="E411" s="1471"/>
      <c r="F411" s="1471"/>
      <c r="G411" s="1471"/>
      <c r="H411" s="1471"/>
      <c r="I411" s="1471"/>
      <c r="J411" s="1471"/>
      <c r="K411" s="1471"/>
      <c r="L411" s="1471"/>
      <c r="M411" s="1471"/>
      <c r="N411" s="1471"/>
      <c r="O411" s="1471"/>
      <c r="P411" s="1471"/>
      <c r="Q411" s="1471"/>
      <c r="R411" s="1471"/>
      <c r="S411" s="1472"/>
    </row>
    <row r="412" spans="1:19" x14ac:dyDescent="0.25">
      <c r="A412" s="1473"/>
      <c r="B412" s="1471"/>
      <c r="C412" s="1471"/>
      <c r="D412" s="1471"/>
      <c r="E412" s="1471"/>
      <c r="F412" s="1471"/>
      <c r="G412" s="1471"/>
      <c r="H412" s="1471"/>
      <c r="I412" s="1471"/>
      <c r="J412" s="1471"/>
      <c r="K412" s="1471"/>
      <c r="L412" s="1471"/>
      <c r="M412" s="1471"/>
      <c r="N412" s="1471"/>
      <c r="O412" s="1471"/>
      <c r="P412" s="1471"/>
      <c r="Q412" s="1471"/>
      <c r="R412" s="1471"/>
      <c r="S412" s="1472"/>
    </row>
    <row r="413" spans="1:19" x14ac:dyDescent="0.25">
      <c r="A413" s="1473"/>
      <c r="B413" s="1471"/>
      <c r="C413" s="1471"/>
      <c r="D413" s="1471"/>
      <c r="E413" s="1471"/>
      <c r="F413" s="1471"/>
      <c r="G413" s="1471"/>
      <c r="H413" s="1471"/>
      <c r="I413" s="1471"/>
      <c r="J413" s="1471"/>
      <c r="K413" s="1471"/>
      <c r="L413" s="1471"/>
      <c r="M413" s="1471"/>
      <c r="N413" s="1471"/>
      <c r="O413" s="1471"/>
      <c r="P413" s="1471"/>
      <c r="Q413" s="1471"/>
      <c r="R413" s="1471"/>
      <c r="S413" s="1472"/>
    </row>
    <row r="414" spans="1:19" x14ac:dyDescent="0.25">
      <c r="A414" s="1473"/>
      <c r="B414" s="1471"/>
      <c r="C414" s="1471"/>
      <c r="D414" s="1471"/>
      <c r="E414" s="1471"/>
      <c r="F414" s="1471"/>
      <c r="G414" s="1471"/>
      <c r="H414" s="1471"/>
      <c r="I414" s="1471"/>
      <c r="J414" s="1471"/>
      <c r="K414" s="1471"/>
      <c r="L414" s="1471"/>
      <c r="M414" s="1471"/>
      <c r="N414" s="1471"/>
      <c r="O414" s="1471"/>
      <c r="P414" s="1471"/>
      <c r="Q414" s="1471"/>
      <c r="R414" s="1471"/>
      <c r="S414" s="1472"/>
    </row>
    <row r="415" spans="1:19" x14ac:dyDescent="0.25">
      <c r="A415" s="1473"/>
      <c r="B415" s="1471"/>
      <c r="C415" s="1471"/>
      <c r="D415" s="1471"/>
      <c r="E415" s="1471"/>
      <c r="F415" s="1471"/>
      <c r="G415" s="1471"/>
      <c r="H415" s="1471"/>
      <c r="I415" s="1471"/>
      <c r="J415" s="1471"/>
      <c r="K415" s="1471"/>
      <c r="L415" s="1471"/>
      <c r="M415" s="1471"/>
      <c r="N415" s="1471"/>
      <c r="O415" s="1471"/>
      <c r="P415" s="1471"/>
      <c r="Q415" s="1471"/>
      <c r="R415" s="1471"/>
      <c r="S415" s="1472"/>
    </row>
    <row r="416" spans="1:19" x14ac:dyDescent="0.25">
      <c r="A416" s="1473"/>
      <c r="B416" s="1471"/>
      <c r="C416" s="1471"/>
      <c r="D416" s="1471"/>
      <c r="E416" s="1471"/>
      <c r="F416" s="1471"/>
      <c r="G416" s="1471"/>
      <c r="H416" s="1471"/>
      <c r="I416" s="1471"/>
      <c r="J416" s="1471"/>
      <c r="K416" s="1471"/>
      <c r="L416" s="1471"/>
      <c r="M416" s="1471"/>
      <c r="N416" s="1471"/>
      <c r="O416" s="1471"/>
      <c r="P416" s="1471"/>
      <c r="Q416" s="1471"/>
      <c r="R416" s="1471"/>
      <c r="S416" s="1472"/>
    </row>
    <row r="417" spans="1:19" x14ac:dyDescent="0.25">
      <c r="A417" s="1474"/>
      <c r="B417" s="1475"/>
      <c r="C417" s="1475"/>
      <c r="D417" s="1475"/>
      <c r="E417" s="1475"/>
      <c r="F417" s="1475"/>
      <c r="G417" s="1475"/>
      <c r="H417" s="1475"/>
      <c r="I417" s="1475"/>
      <c r="J417" s="1475"/>
      <c r="K417" s="1475"/>
      <c r="L417" s="1475"/>
      <c r="M417" s="1475"/>
      <c r="N417" s="1475"/>
      <c r="O417" s="1475"/>
      <c r="P417" s="1475"/>
      <c r="Q417" s="1475"/>
      <c r="R417" s="1475"/>
      <c r="S417" s="1476"/>
    </row>
    <row r="418" spans="1:19" x14ac:dyDescent="0.25">
      <c r="A418" s="1437" t="s">
        <v>351</v>
      </c>
      <c r="B418" s="1438"/>
      <c r="C418" s="1438"/>
      <c r="D418" s="1438"/>
      <c r="E418" s="668"/>
      <c r="F418" s="665"/>
      <c r="G418" s="665"/>
      <c r="H418" s="665"/>
      <c r="I418" s="665"/>
      <c r="J418" s="665"/>
      <c r="K418" s="665"/>
      <c r="L418" s="665"/>
      <c r="M418" s="665"/>
      <c r="N418" s="665"/>
      <c r="O418" s="665"/>
      <c r="P418" s="665"/>
      <c r="Q418" s="665"/>
      <c r="R418" s="665"/>
      <c r="S418" s="669"/>
    </row>
    <row r="419" spans="1:19" x14ac:dyDescent="0.25">
      <c r="A419" s="1477"/>
      <c r="B419" s="1478"/>
      <c r="C419" s="1478"/>
      <c r="D419" s="1478"/>
      <c r="E419" s="1478"/>
      <c r="F419" s="1478"/>
      <c r="G419" s="1478"/>
      <c r="H419" s="1478"/>
      <c r="I419" s="1478"/>
      <c r="J419" s="1478"/>
      <c r="K419" s="1478"/>
      <c r="L419" s="1478"/>
      <c r="M419" s="1478"/>
      <c r="N419" s="1478"/>
      <c r="O419" s="1478"/>
      <c r="P419" s="1478"/>
      <c r="Q419" s="1478"/>
      <c r="R419" s="1478"/>
      <c r="S419" s="1479"/>
    </row>
    <row r="420" spans="1:19" x14ac:dyDescent="0.25">
      <c r="A420" s="1477"/>
      <c r="B420" s="1478"/>
      <c r="C420" s="1478"/>
      <c r="D420" s="1478"/>
      <c r="E420" s="1478"/>
      <c r="F420" s="1478"/>
      <c r="G420" s="1478"/>
      <c r="H420" s="1478"/>
      <c r="I420" s="1478"/>
      <c r="J420" s="1478"/>
      <c r="K420" s="1478"/>
      <c r="L420" s="1478"/>
      <c r="M420" s="1478"/>
      <c r="N420" s="1478"/>
      <c r="O420" s="1478"/>
      <c r="P420" s="1478"/>
      <c r="Q420" s="1478"/>
      <c r="R420" s="1478"/>
      <c r="S420" s="1479"/>
    </row>
    <row r="421" spans="1:19" x14ac:dyDescent="0.25">
      <c r="A421" s="1480"/>
      <c r="B421" s="1481"/>
      <c r="C421" s="1481"/>
      <c r="D421" s="1481"/>
      <c r="E421" s="1481"/>
      <c r="F421" s="1481"/>
      <c r="G421" s="1481"/>
      <c r="H421" s="1481"/>
      <c r="I421" s="1481"/>
      <c r="J421" s="1481"/>
      <c r="K421" s="1481"/>
      <c r="L421" s="1481"/>
      <c r="M421" s="1481"/>
      <c r="N421" s="1481"/>
      <c r="O421" s="1481"/>
      <c r="P421" s="1481"/>
      <c r="Q421" s="1481"/>
      <c r="R421" s="1481"/>
      <c r="S421" s="1482"/>
    </row>
    <row r="422" spans="1:19" x14ac:dyDescent="0.25">
      <c r="A422" s="1437" t="s">
        <v>54</v>
      </c>
      <c r="B422" s="1438"/>
      <c r="C422" s="1438"/>
      <c r="D422" s="1438"/>
      <c r="E422" s="660"/>
      <c r="F422" s="660"/>
      <c r="G422" s="660"/>
      <c r="H422" s="660"/>
      <c r="I422" s="660"/>
      <c r="J422" s="660"/>
      <c r="K422" s="660"/>
      <c r="L422" s="660"/>
      <c r="M422" s="660"/>
      <c r="N422" s="660"/>
      <c r="O422" s="660"/>
      <c r="P422" s="660"/>
      <c r="Q422" s="660"/>
      <c r="R422" s="660"/>
      <c r="S422" s="661"/>
    </row>
    <row r="423" spans="1:19" x14ac:dyDescent="0.25">
      <c r="A423" s="1477" t="s">
        <v>1237</v>
      </c>
      <c r="B423" s="1478"/>
      <c r="C423" s="1478"/>
      <c r="D423" s="1478"/>
      <c r="E423" s="1478"/>
      <c r="F423" s="1478"/>
      <c r="G423" s="1478"/>
      <c r="H423" s="1478"/>
      <c r="I423" s="1478"/>
      <c r="J423" s="1478"/>
      <c r="K423" s="1478"/>
      <c r="L423" s="1478"/>
      <c r="M423" s="1478"/>
      <c r="N423" s="1478"/>
      <c r="O423" s="1478"/>
      <c r="P423" s="1478"/>
      <c r="Q423" s="1478"/>
      <c r="R423" s="1478"/>
      <c r="S423" s="1479"/>
    </row>
    <row r="424" spans="1:19" x14ac:dyDescent="0.25">
      <c r="A424" s="1477"/>
      <c r="B424" s="1478"/>
      <c r="C424" s="1478"/>
      <c r="D424" s="1478"/>
      <c r="E424" s="1478"/>
      <c r="F424" s="1478"/>
      <c r="G424" s="1478"/>
      <c r="H424" s="1478"/>
      <c r="I424" s="1478"/>
      <c r="J424" s="1478"/>
      <c r="K424" s="1478"/>
      <c r="L424" s="1478"/>
      <c r="M424" s="1478"/>
      <c r="N424" s="1478"/>
      <c r="O424" s="1478"/>
      <c r="P424" s="1478"/>
      <c r="Q424" s="1478"/>
      <c r="R424" s="1478"/>
      <c r="S424" s="1479"/>
    </row>
    <row r="425" spans="1:19" x14ac:dyDescent="0.25">
      <c r="A425" s="1477"/>
      <c r="B425" s="1478"/>
      <c r="C425" s="1478"/>
      <c r="D425" s="1478"/>
      <c r="E425" s="1478"/>
      <c r="F425" s="1478"/>
      <c r="G425" s="1478"/>
      <c r="H425" s="1478"/>
      <c r="I425" s="1478"/>
      <c r="J425" s="1478"/>
      <c r="K425" s="1478"/>
      <c r="L425" s="1478"/>
      <c r="M425" s="1478"/>
      <c r="N425" s="1478"/>
      <c r="O425" s="1478"/>
      <c r="P425" s="1478"/>
      <c r="Q425" s="1478"/>
      <c r="R425" s="1478"/>
      <c r="S425" s="1479"/>
    </row>
    <row r="426" spans="1:19" x14ac:dyDescent="0.25">
      <c r="A426" s="1477"/>
      <c r="B426" s="1478"/>
      <c r="C426" s="1478"/>
      <c r="D426" s="1478"/>
      <c r="E426" s="1478"/>
      <c r="F426" s="1478"/>
      <c r="G426" s="1478"/>
      <c r="H426" s="1478"/>
      <c r="I426" s="1478"/>
      <c r="J426" s="1478"/>
      <c r="K426" s="1478"/>
      <c r="L426" s="1478"/>
      <c r="M426" s="1478"/>
      <c r="N426" s="1478"/>
      <c r="O426" s="1478"/>
      <c r="P426" s="1478"/>
      <c r="Q426" s="1478"/>
      <c r="R426" s="1478"/>
      <c r="S426" s="1479"/>
    </row>
    <row r="427" spans="1:19" x14ac:dyDescent="0.25">
      <c r="A427" s="1477"/>
      <c r="B427" s="1478"/>
      <c r="C427" s="1478"/>
      <c r="D427" s="1478"/>
      <c r="E427" s="1478"/>
      <c r="F427" s="1478"/>
      <c r="G427" s="1478"/>
      <c r="H427" s="1478"/>
      <c r="I427" s="1478"/>
      <c r="J427" s="1478"/>
      <c r="K427" s="1478"/>
      <c r="L427" s="1478"/>
      <c r="M427" s="1478"/>
      <c r="N427" s="1478"/>
      <c r="O427" s="1478"/>
      <c r="P427" s="1478"/>
      <c r="Q427" s="1478"/>
      <c r="R427" s="1478"/>
      <c r="S427" s="1479"/>
    </row>
    <row r="428" spans="1:19" x14ac:dyDescent="0.25">
      <c r="A428" s="1477"/>
      <c r="B428" s="1478"/>
      <c r="C428" s="1478"/>
      <c r="D428" s="1478"/>
      <c r="E428" s="1478"/>
      <c r="F428" s="1478"/>
      <c r="G428" s="1478"/>
      <c r="H428" s="1478"/>
      <c r="I428" s="1478"/>
      <c r="J428" s="1478"/>
      <c r="K428" s="1478"/>
      <c r="L428" s="1478"/>
      <c r="M428" s="1478"/>
      <c r="N428" s="1478"/>
      <c r="O428" s="1478"/>
      <c r="P428" s="1478"/>
      <c r="Q428" s="1478"/>
      <c r="R428" s="1478"/>
      <c r="S428" s="1479"/>
    </row>
    <row r="429" spans="1:19" x14ac:dyDescent="0.25">
      <c r="A429" s="1477"/>
      <c r="B429" s="1478"/>
      <c r="C429" s="1478"/>
      <c r="D429" s="1478"/>
      <c r="E429" s="1478"/>
      <c r="F429" s="1478"/>
      <c r="G429" s="1478"/>
      <c r="H429" s="1478"/>
      <c r="I429" s="1478"/>
      <c r="J429" s="1478"/>
      <c r="K429" s="1478"/>
      <c r="L429" s="1478"/>
      <c r="M429" s="1478"/>
      <c r="N429" s="1478"/>
      <c r="O429" s="1478"/>
      <c r="P429" s="1478"/>
      <c r="Q429" s="1478"/>
      <c r="R429" s="1478"/>
      <c r="S429" s="1479"/>
    </row>
    <row r="430" spans="1:19" x14ac:dyDescent="0.25">
      <c r="A430" s="1477"/>
      <c r="B430" s="1478"/>
      <c r="C430" s="1478"/>
      <c r="D430" s="1478"/>
      <c r="E430" s="1478"/>
      <c r="F430" s="1478"/>
      <c r="G430" s="1478"/>
      <c r="H430" s="1478"/>
      <c r="I430" s="1478"/>
      <c r="J430" s="1478"/>
      <c r="K430" s="1478"/>
      <c r="L430" s="1478"/>
      <c r="M430" s="1478"/>
      <c r="N430" s="1478"/>
      <c r="O430" s="1478"/>
      <c r="P430" s="1478"/>
      <c r="Q430" s="1478"/>
      <c r="R430" s="1478"/>
      <c r="S430" s="1479"/>
    </row>
    <row r="431" spans="1:19" x14ac:dyDescent="0.25">
      <c r="A431" s="1477"/>
      <c r="B431" s="1478"/>
      <c r="C431" s="1478"/>
      <c r="D431" s="1478"/>
      <c r="E431" s="1478"/>
      <c r="F431" s="1478"/>
      <c r="G431" s="1478"/>
      <c r="H431" s="1478"/>
      <c r="I431" s="1478"/>
      <c r="J431" s="1478"/>
      <c r="K431" s="1478"/>
      <c r="L431" s="1478"/>
      <c r="M431" s="1478"/>
      <c r="N431" s="1478"/>
      <c r="O431" s="1478"/>
      <c r="P431" s="1478"/>
      <c r="Q431" s="1478"/>
      <c r="R431" s="1478"/>
      <c r="S431" s="1479"/>
    </row>
    <row r="432" spans="1:19" x14ac:dyDescent="0.25">
      <c r="A432" s="1477"/>
      <c r="B432" s="1478"/>
      <c r="C432" s="1478"/>
      <c r="D432" s="1478"/>
      <c r="E432" s="1478"/>
      <c r="F432" s="1478"/>
      <c r="G432" s="1478"/>
      <c r="H432" s="1478"/>
      <c r="I432" s="1478"/>
      <c r="J432" s="1478"/>
      <c r="K432" s="1478"/>
      <c r="L432" s="1478"/>
      <c r="M432" s="1478"/>
      <c r="N432" s="1478"/>
      <c r="O432" s="1478"/>
      <c r="P432" s="1478"/>
      <c r="Q432" s="1478"/>
      <c r="R432" s="1478"/>
      <c r="S432" s="1479"/>
    </row>
    <row r="433" spans="1:19" x14ac:dyDescent="0.25">
      <c r="A433" s="1477"/>
      <c r="B433" s="1478"/>
      <c r="C433" s="1478"/>
      <c r="D433" s="1478"/>
      <c r="E433" s="1478"/>
      <c r="F433" s="1478"/>
      <c r="G433" s="1478"/>
      <c r="H433" s="1478"/>
      <c r="I433" s="1478"/>
      <c r="J433" s="1478"/>
      <c r="K433" s="1478"/>
      <c r="L433" s="1478"/>
      <c r="M433" s="1478"/>
      <c r="N433" s="1478"/>
      <c r="O433" s="1478"/>
      <c r="P433" s="1478"/>
      <c r="Q433" s="1478"/>
      <c r="R433" s="1478"/>
      <c r="S433" s="1479"/>
    </row>
    <row r="434" spans="1:19" x14ac:dyDescent="0.25">
      <c r="A434" s="1477"/>
      <c r="B434" s="1478"/>
      <c r="C434" s="1478"/>
      <c r="D434" s="1478"/>
      <c r="E434" s="1478"/>
      <c r="F434" s="1478"/>
      <c r="G434" s="1478"/>
      <c r="H434" s="1478"/>
      <c r="I434" s="1478"/>
      <c r="J434" s="1478"/>
      <c r="K434" s="1478"/>
      <c r="L434" s="1478"/>
      <c r="M434" s="1478"/>
      <c r="N434" s="1478"/>
      <c r="O434" s="1478"/>
      <c r="P434" s="1478"/>
      <c r="Q434" s="1478"/>
      <c r="R434" s="1478"/>
      <c r="S434" s="1479"/>
    </row>
    <row r="435" spans="1:19" x14ac:dyDescent="0.25">
      <c r="A435" s="1437" t="s">
        <v>60</v>
      </c>
      <c r="B435" s="1438"/>
      <c r="C435" s="1438"/>
      <c r="D435" s="1438"/>
      <c r="E435" s="665"/>
      <c r="F435" s="665"/>
      <c r="G435" s="665"/>
      <c r="H435" s="665"/>
      <c r="I435" s="665"/>
      <c r="J435" s="665"/>
      <c r="K435" s="666"/>
      <c r="L435" s="665"/>
      <c r="M435" s="665"/>
      <c r="N435" s="665"/>
      <c r="O435" s="665"/>
      <c r="P435" s="665"/>
      <c r="Q435" s="665"/>
      <c r="R435" s="665"/>
      <c r="S435" s="669"/>
    </row>
    <row r="436" spans="1:19" x14ac:dyDescent="0.25">
      <c r="A436" s="664"/>
      <c r="B436" s="654"/>
      <c r="C436" s="654"/>
      <c r="D436" s="654"/>
      <c r="E436" s="654"/>
      <c r="F436" s="654"/>
      <c r="G436" s="654"/>
      <c r="H436" s="654"/>
      <c r="I436" s="654"/>
      <c r="J436" s="654"/>
      <c r="K436" s="654"/>
      <c r="L436" s="654"/>
      <c r="M436" s="654"/>
      <c r="N436" s="654"/>
      <c r="O436" s="654"/>
      <c r="P436" s="654"/>
      <c r="Q436" s="654"/>
      <c r="R436" s="654"/>
      <c r="S436" s="663"/>
    </row>
    <row r="437" spans="1:19" x14ac:dyDescent="0.25">
      <c r="A437" s="664"/>
      <c r="B437" s="654"/>
      <c r="C437" s="654"/>
      <c r="D437" s="654"/>
      <c r="E437" s="654"/>
      <c r="F437" s="654"/>
      <c r="G437" s="654"/>
      <c r="H437" s="654"/>
      <c r="I437" s="654"/>
      <c r="J437" s="654"/>
      <c r="K437" s="654"/>
      <c r="L437" s="654"/>
      <c r="M437" s="654"/>
      <c r="N437" s="654"/>
      <c r="O437" s="654"/>
      <c r="P437" s="654"/>
      <c r="Q437" s="654"/>
      <c r="R437" s="654"/>
      <c r="S437" s="663"/>
    </row>
    <row r="438" spans="1:19" ht="15.6" x14ac:dyDescent="0.25">
      <c r="A438" s="664"/>
      <c r="B438" s="832" t="s">
        <v>1176</v>
      </c>
      <c r="C438" s="654"/>
      <c r="D438" s="654"/>
      <c r="E438" s="654"/>
      <c r="F438" s="654"/>
      <c r="G438" s="654"/>
      <c r="H438" s="832"/>
      <c r="I438" s="832" t="s">
        <v>1233</v>
      </c>
      <c r="J438" s="832"/>
      <c r="K438" s="832"/>
      <c r="L438" s="832"/>
      <c r="M438" s="832"/>
      <c r="N438" s="832"/>
      <c r="O438" s="832"/>
      <c r="P438" s="832"/>
      <c r="Q438" s="832"/>
      <c r="R438" s="654"/>
      <c r="S438" s="663"/>
    </row>
    <row r="439" spans="1:19" x14ac:dyDescent="0.25">
      <c r="A439" s="664"/>
      <c r="B439" s="832" t="s">
        <v>1178</v>
      </c>
      <c r="C439" s="654"/>
      <c r="D439" s="654"/>
      <c r="E439" s="654"/>
      <c r="F439" s="654"/>
      <c r="G439" s="654"/>
      <c r="H439" s="660"/>
      <c r="I439" s="832" t="s">
        <v>187</v>
      </c>
      <c r="J439" s="660"/>
      <c r="K439" s="1011"/>
      <c r="L439" s="884"/>
      <c r="M439" s="654"/>
      <c r="N439" s="654"/>
      <c r="O439" s="654"/>
      <c r="P439" s="654"/>
      <c r="Q439" s="654"/>
      <c r="R439" s="654"/>
      <c r="S439" s="663"/>
    </row>
    <row r="440" spans="1:19" x14ac:dyDescent="0.25">
      <c r="A440" s="664"/>
      <c r="B440" s="832" t="s">
        <v>1238</v>
      </c>
      <c r="C440" s="654"/>
      <c r="D440" s="654"/>
      <c r="E440" s="654"/>
      <c r="F440" s="654"/>
      <c r="G440" s="654"/>
      <c r="H440" s="832"/>
      <c r="I440" s="832" t="s">
        <v>1177</v>
      </c>
      <c r="J440" s="660"/>
      <c r="K440" s="654"/>
      <c r="L440" s="884"/>
      <c r="M440" s="654"/>
      <c r="N440" s="654"/>
      <c r="O440" s="654"/>
      <c r="P440" s="654"/>
      <c r="Q440" s="654"/>
      <c r="R440" s="654"/>
      <c r="S440" s="663"/>
    </row>
    <row r="441" spans="1:19" x14ac:dyDescent="0.25">
      <c r="A441" s="664"/>
      <c r="B441" s="832" t="s">
        <v>1239</v>
      </c>
      <c r="C441" s="654"/>
      <c r="D441" s="654"/>
      <c r="E441" s="654"/>
      <c r="F441" s="654"/>
      <c r="G441" s="654"/>
      <c r="H441" s="660"/>
      <c r="I441" s="832" t="s">
        <v>1177</v>
      </c>
      <c r="J441" s="660"/>
      <c r="K441" s="654"/>
      <c r="L441" s="884"/>
      <c r="M441" s="654"/>
      <c r="N441" s="654"/>
      <c r="O441" s="654"/>
      <c r="P441" s="654"/>
      <c r="Q441" s="654"/>
      <c r="R441" s="654"/>
      <c r="S441" s="663"/>
    </row>
    <row r="442" spans="1:19" x14ac:dyDescent="0.25">
      <c r="A442" s="913"/>
      <c r="B442" s="832" t="s">
        <v>450</v>
      </c>
      <c r="C442" s="654"/>
      <c r="D442" s="654"/>
      <c r="E442" s="654"/>
      <c r="F442" s="654"/>
      <c r="G442" s="654"/>
      <c r="H442" s="832">
        <v>4500</v>
      </c>
      <c r="I442" s="832"/>
      <c r="J442" s="660"/>
      <c r="K442" s="654"/>
      <c r="L442" s="884"/>
      <c r="M442" s="654"/>
      <c r="N442" s="654"/>
      <c r="O442" s="654"/>
      <c r="P442" s="654"/>
      <c r="Q442" s="654"/>
      <c r="R442" s="654"/>
      <c r="S442" s="995"/>
    </row>
    <row r="443" spans="1:19" x14ac:dyDescent="0.25">
      <c r="A443" s="913"/>
      <c r="B443" s="832"/>
      <c r="C443" s="654"/>
      <c r="D443" s="654"/>
      <c r="E443" s="654"/>
      <c r="F443" s="654"/>
      <c r="G443" s="654"/>
      <c r="H443" s="915" t="s">
        <v>528</v>
      </c>
      <c r="I443" s="654"/>
      <c r="J443" s="654"/>
      <c r="K443" s="915" t="s">
        <v>483</v>
      </c>
      <c r="L443" s="943"/>
      <c r="M443" s="915"/>
      <c r="N443" s="916" t="s">
        <v>61</v>
      </c>
      <c r="O443" s="654"/>
      <c r="P443" s="654"/>
      <c r="Q443" s="654"/>
      <c r="R443" s="654"/>
      <c r="S443" s="995"/>
    </row>
    <row r="444" spans="1:19" ht="15.6" x14ac:dyDescent="0.25">
      <c r="A444" s="913"/>
      <c r="B444" s="982" t="s">
        <v>1193</v>
      </c>
      <c r="C444" s="654"/>
      <c r="D444" s="654"/>
      <c r="E444" s="654"/>
      <c r="F444" s="654"/>
      <c r="G444" s="899"/>
      <c r="H444" s="865"/>
      <c r="I444" s="898" t="s">
        <v>1233</v>
      </c>
      <c r="J444" s="980" t="s">
        <v>1215</v>
      </c>
      <c r="K444" s="942"/>
      <c r="L444" s="942" t="s">
        <v>1240</v>
      </c>
      <c r="M444" s="981"/>
      <c r="N444" s="883"/>
      <c r="O444" s="865"/>
      <c r="P444" s="979" t="s">
        <v>62</v>
      </c>
      <c r="Q444" s="979"/>
      <c r="R444" s="654"/>
      <c r="S444" s="995"/>
    </row>
    <row r="445" spans="1:19" x14ac:dyDescent="0.25">
      <c r="A445" s="913"/>
      <c r="B445" s="654"/>
      <c r="C445" s="654"/>
      <c r="D445" s="654"/>
      <c r="E445" s="654"/>
      <c r="F445" s="920"/>
      <c r="G445" s="654"/>
      <c r="H445" s="830"/>
      <c r="I445" s="830"/>
      <c r="J445" s="832"/>
      <c r="K445" s="832"/>
      <c r="L445" s="832"/>
      <c r="M445" s="654"/>
      <c r="N445" s="884"/>
      <c r="O445" s="654"/>
      <c r="P445" s="654"/>
      <c r="Q445" s="654"/>
      <c r="R445" s="654"/>
      <c r="S445" s="995"/>
    </row>
    <row r="446" spans="1:19" x14ac:dyDescent="0.25">
      <c r="A446" s="913"/>
      <c r="B446" s="832"/>
      <c r="C446" s="654"/>
      <c r="D446" s="654"/>
      <c r="E446" s="654"/>
      <c r="F446" s="654"/>
      <c r="G446" s="654"/>
      <c r="H446" s="654"/>
      <c r="I446" s="654"/>
      <c r="J446" s="660"/>
      <c r="K446" s="1011"/>
      <c r="L446" s="884"/>
      <c r="M446" s="654"/>
      <c r="N446" s="895"/>
      <c r="O446" s="654"/>
      <c r="P446" s="654"/>
      <c r="Q446" s="654"/>
      <c r="R446" s="654"/>
      <c r="S446" s="995"/>
    </row>
    <row r="447" spans="1:19" x14ac:dyDescent="0.25">
      <c r="A447" s="875"/>
      <c r="B447" s="987"/>
      <c r="C447" s="654"/>
      <c r="D447" s="654"/>
      <c r="E447" s="654"/>
      <c r="F447" s="654"/>
      <c r="G447" s="654"/>
      <c r="H447" s="654"/>
      <c r="I447" s="1016"/>
      <c r="J447" s="660"/>
      <c r="K447" s="654"/>
      <c r="L447" s="884"/>
      <c r="M447" s="654"/>
      <c r="N447" s="895"/>
      <c r="O447" s="654"/>
      <c r="P447" s="654"/>
      <c r="Q447" s="654"/>
      <c r="R447" s="654"/>
      <c r="S447" s="879"/>
    </row>
    <row r="448" spans="1:19" x14ac:dyDescent="0.25">
      <c r="A448" s="985"/>
      <c r="B448" s="828"/>
      <c r="C448" s="828"/>
      <c r="D448" s="828"/>
      <c r="E448" s="828"/>
      <c r="F448" s="901"/>
      <c r="G448" s="828"/>
      <c r="H448" s="1015"/>
      <c r="I448" s="1015"/>
      <c r="J448" s="897"/>
      <c r="K448" s="897"/>
      <c r="L448" s="897"/>
      <c r="M448" s="828"/>
      <c r="N448" s="900"/>
      <c r="O448" s="574"/>
      <c r="P448" s="574"/>
      <c r="Q448" s="574"/>
      <c r="R448" s="574"/>
      <c r="S448" s="577"/>
    </row>
    <row r="449" spans="1:19" x14ac:dyDescent="0.25">
      <c r="A449" s="1561" t="s">
        <v>352</v>
      </c>
      <c r="B449" s="1558"/>
      <c r="C449" s="1558"/>
      <c r="D449" s="1558"/>
      <c r="E449" s="660"/>
      <c r="F449" s="660"/>
      <c r="G449" s="660"/>
      <c r="H449" s="660"/>
      <c r="I449" s="660"/>
      <c r="J449" s="660"/>
      <c r="K449" s="896"/>
      <c r="L449" s="660"/>
      <c r="M449" s="660"/>
      <c r="N449" s="660"/>
      <c r="O449" s="660"/>
      <c r="P449" s="660"/>
      <c r="Q449" s="660"/>
      <c r="R449" s="660"/>
      <c r="S449" s="661"/>
    </row>
    <row r="450" spans="1:19" x14ac:dyDescent="0.25">
      <c r="A450" s="1446"/>
      <c r="B450" s="1447"/>
      <c r="C450" s="1447"/>
      <c r="D450" s="1447"/>
      <c r="E450" s="1447"/>
      <c r="F450" s="1447"/>
      <c r="G450" s="1447"/>
      <c r="H450" s="1447"/>
      <c r="I450" s="1447"/>
      <c r="J450" s="1447"/>
      <c r="K450" s="1447"/>
      <c r="L450" s="1447"/>
      <c r="M450" s="1447"/>
      <c r="N450" s="1447"/>
      <c r="O450" s="1447"/>
      <c r="P450" s="1447"/>
      <c r="Q450" s="1447"/>
      <c r="R450" s="1447"/>
      <c r="S450" s="1448"/>
    </row>
    <row r="451" spans="1:19" x14ac:dyDescent="0.25">
      <c r="A451" s="1446"/>
      <c r="B451" s="1447"/>
      <c r="C451" s="1447"/>
      <c r="D451" s="1447"/>
      <c r="E451" s="1447"/>
      <c r="F451" s="1447"/>
      <c r="G451" s="1447"/>
      <c r="H451" s="1447"/>
      <c r="I451" s="1447"/>
      <c r="J451" s="1447"/>
      <c r="K451" s="1447"/>
      <c r="L451" s="1447"/>
      <c r="M451" s="1447"/>
      <c r="N451" s="1447"/>
      <c r="O451" s="1447"/>
      <c r="P451" s="1447"/>
      <c r="Q451" s="1447"/>
      <c r="R451" s="1447"/>
      <c r="S451" s="1448"/>
    </row>
    <row r="452" spans="1:19" x14ac:dyDescent="0.25">
      <c r="A452" s="1446"/>
      <c r="B452" s="1447"/>
      <c r="C452" s="1447"/>
      <c r="D452" s="1447"/>
      <c r="E452" s="1447"/>
      <c r="F452" s="1447"/>
      <c r="G452" s="1447"/>
      <c r="H452" s="1447"/>
      <c r="I452" s="1447"/>
      <c r="J452" s="1447"/>
      <c r="K452" s="1447"/>
      <c r="L452" s="1447"/>
      <c r="M452" s="1447"/>
      <c r="N452" s="1447"/>
      <c r="O452" s="1447"/>
      <c r="P452" s="1447"/>
      <c r="Q452" s="1447"/>
      <c r="R452" s="1447"/>
      <c r="S452" s="1448"/>
    </row>
    <row r="453" spans="1:19" x14ac:dyDescent="0.25">
      <c r="A453" s="875"/>
      <c r="B453" s="832"/>
      <c r="C453" s="832"/>
      <c r="D453" s="832"/>
      <c r="E453" s="832"/>
      <c r="F453" s="832"/>
      <c r="G453" s="832"/>
      <c r="H453" s="832"/>
      <c r="I453" s="832"/>
      <c r="J453" s="832"/>
      <c r="K453" s="917"/>
      <c r="L453" s="918"/>
      <c r="M453" s="917"/>
      <c r="N453" s="832"/>
      <c r="O453" s="832"/>
      <c r="P453" s="918"/>
      <c r="Q453" s="832"/>
      <c r="R453" s="654"/>
      <c r="S453" s="663"/>
    </row>
    <row r="454" spans="1:19" x14ac:dyDescent="0.25">
      <c r="A454" s="875"/>
      <c r="B454" s="832"/>
      <c r="C454" s="832"/>
      <c r="D454" s="832"/>
      <c r="E454" s="832"/>
      <c r="F454" s="832"/>
      <c r="G454" s="832"/>
      <c r="H454" s="832"/>
      <c r="I454" s="832"/>
      <c r="J454" s="832"/>
      <c r="K454" s="917"/>
      <c r="L454" s="918"/>
      <c r="M454" s="917"/>
      <c r="N454" s="832"/>
      <c r="O454" s="832"/>
      <c r="P454" s="918"/>
      <c r="Q454" s="832"/>
      <c r="R454" s="654"/>
      <c r="S454" s="663"/>
    </row>
    <row r="455" spans="1:19" x14ac:dyDescent="0.25">
      <c r="A455" s="875"/>
      <c r="B455" s="832"/>
      <c r="C455" s="832"/>
      <c r="D455" s="832"/>
      <c r="E455" s="832"/>
      <c r="F455" s="832"/>
      <c r="G455" s="832"/>
      <c r="H455" s="832"/>
      <c r="I455" s="832"/>
      <c r="J455" s="943"/>
      <c r="K455" s="1011"/>
      <c r="L455" s="892"/>
      <c r="M455" s="892"/>
      <c r="N455" s="832" t="s">
        <v>1241</v>
      </c>
      <c r="O455" s="892"/>
      <c r="P455" s="892"/>
      <c r="Q455" s="895"/>
      <c r="R455" s="654"/>
      <c r="S455" s="663"/>
    </row>
    <row r="456" spans="1:19" x14ac:dyDescent="0.25">
      <c r="A456" s="875"/>
      <c r="B456" s="832"/>
      <c r="C456" s="832"/>
      <c r="D456" s="832"/>
      <c r="E456" s="832"/>
      <c r="F456" s="832"/>
      <c r="G456" s="832"/>
      <c r="H456" s="832"/>
      <c r="I456" s="832"/>
      <c r="J456" s="832"/>
      <c r="K456" s="1011"/>
      <c r="L456" s="892"/>
      <c r="M456" s="892"/>
      <c r="N456" s="895"/>
      <c r="O456" s="892"/>
      <c r="P456" s="892"/>
      <c r="Q456" s="895"/>
      <c r="R456" s="654"/>
      <c r="S456" s="663"/>
    </row>
    <row r="457" spans="1:19" x14ac:dyDescent="0.25">
      <c r="A457" s="875"/>
      <c r="B457" s="832"/>
      <c r="C457" s="832"/>
      <c r="D457" s="832"/>
      <c r="E457" s="832"/>
      <c r="F457" s="832"/>
      <c r="G457" s="832"/>
      <c r="H457" s="832"/>
      <c r="I457" s="832"/>
      <c r="J457" s="832"/>
      <c r="K457" s="1011"/>
      <c r="L457" s="892"/>
      <c r="M457" s="892"/>
      <c r="N457" s="895"/>
      <c r="O457" s="892"/>
      <c r="P457" s="892"/>
      <c r="Q457" s="895"/>
      <c r="R457" s="654"/>
      <c r="S457" s="663"/>
    </row>
    <row r="458" spans="1:19" x14ac:dyDescent="0.25">
      <c r="A458" s="875"/>
      <c r="B458" s="832"/>
      <c r="C458" s="832"/>
      <c r="D458" s="832"/>
      <c r="E458" s="832"/>
      <c r="F458" s="832"/>
      <c r="G458" s="832"/>
      <c r="H458" s="832"/>
      <c r="I458" s="832"/>
      <c r="J458" s="832"/>
      <c r="K458" s="1011"/>
      <c r="L458" s="892"/>
      <c r="M458" s="892"/>
      <c r="N458" s="895"/>
      <c r="O458" s="892"/>
      <c r="P458" s="892"/>
      <c r="Q458" s="895"/>
      <c r="R458" s="654"/>
      <c r="S458" s="663"/>
    </row>
    <row r="459" spans="1:19" x14ac:dyDescent="0.25">
      <c r="A459" s="875"/>
      <c r="B459" s="832"/>
      <c r="C459" s="832"/>
      <c r="D459" s="832"/>
      <c r="E459" s="832"/>
      <c r="F459" s="832"/>
      <c r="G459" s="832"/>
      <c r="H459" s="832"/>
      <c r="I459" s="832"/>
      <c r="J459" s="832"/>
      <c r="K459" s="1011"/>
      <c r="L459" s="892"/>
      <c r="M459" s="892"/>
      <c r="N459" s="895"/>
      <c r="O459" s="944" t="s">
        <v>1053</v>
      </c>
      <c r="P459" s="892"/>
      <c r="Q459" s="895"/>
      <c r="R459" s="654"/>
      <c r="S459" s="663"/>
    </row>
    <row r="460" spans="1:19" x14ac:dyDescent="0.25">
      <c r="A460" s="875"/>
      <c r="B460" s="832"/>
      <c r="C460" s="832"/>
      <c r="D460" s="832"/>
      <c r="E460" s="832"/>
      <c r="F460" s="832"/>
      <c r="G460" s="832"/>
      <c r="H460" s="832"/>
      <c r="I460" s="832"/>
      <c r="J460" s="832"/>
      <c r="K460" s="1011"/>
      <c r="L460" s="892"/>
      <c r="M460" s="892"/>
      <c r="N460" s="895"/>
      <c r="O460" s="944"/>
      <c r="P460" s="892"/>
      <c r="Q460" s="895"/>
      <c r="R460" s="654"/>
      <c r="S460" s="663"/>
    </row>
    <row r="461" spans="1:19" x14ac:dyDescent="0.25">
      <c r="A461" s="875"/>
      <c r="B461" s="832"/>
      <c r="C461" s="832"/>
      <c r="D461" s="832"/>
      <c r="E461" s="832"/>
      <c r="F461" s="832"/>
      <c r="G461" s="832"/>
      <c r="H461" s="832"/>
      <c r="I461" s="832"/>
      <c r="J461" s="832"/>
      <c r="K461" s="1011"/>
      <c r="L461" s="892"/>
      <c r="M461" s="892"/>
      <c r="N461" s="895"/>
      <c r="O461" s="944"/>
      <c r="P461" s="892"/>
      <c r="Q461" s="895"/>
      <c r="R461" s="654"/>
      <c r="S461" s="663"/>
    </row>
    <row r="462" spans="1:19" x14ac:dyDescent="0.25">
      <c r="A462" s="875"/>
      <c r="B462" s="832"/>
      <c r="C462" s="832"/>
      <c r="D462" s="832"/>
      <c r="E462" s="832"/>
      <c r="F462" s="832"/>
      <c r="G462" s="832"/>
      <c r="H462" s="832"/>
      <c r="I462" s="832"/>
      <c r="J462" s="832"/>
      <c r="K462" s="917"/>
      <c r="L462" s="918"/>
      <c r="M462" s="917"/>
      <c r="N462" s="832"/>
      <c r="O462" s="832"/>
      <c r="P462" s="918"/>
      <c r="Q462" s="832"/>
      <c r="R462" s="654"/>
      <c r="S462" s="663"/>
    </row>
    <row r="463" spans="1:19" x14ac:dyDescent="0.25">
      <c r="A463" s="578"/>
      <c r="B463" s="574"/>
      <c r="C463" s="574"/>
      <c r="D463" s="574"/>
      <c r="E463" s="574"/>
      <c r="F463" s="574"/>
      <c r="G463" s="574"/>
      <c r="H463" s="574"/>
      <c r="I463" s="574"/>
      <c r="J463" s="574"/>
      <c r="K463" s="574"/>
      <c r="L463" s="574"/>
      <c r="M463" s="574"/>
      <c r="N463" s="574"/>
      <c r="O463" s="574"/>
      <c r="P463" s="574"/>
      <c r="Q463" s="574"/>
      <c r="R463" s="574"/>
      <c r="S463" s="577"/>
    </row>
    <row r="464" spans="1:19" ht="13.8" x14ac:dyDescent="0.25">
      <c r="A464" s="1452" t="s">
        <v>51</v>
      </c>
      <c r="B464" s="1453"/>
      <c r="C464" s="1453"/>
      <c r="D464" s="1454"/>
      <c r="E464" s="1455" t="s">
        <v>948</v>
      </c>
      <c r="F464" s="1456"/>
      <c r="G464" s="1456"/>
      <c r="H464" s="1456"/>
      <c r="I464" s="1456"/>
      <c r="J464" s="1456"/>
      <c r="K464" s="1456"/>
      <c r="L464" s="1456"/>
      <c r="M464" s="1456"/>
      <c r="N464" s="1456"/>
      <c r="O464" s="1456"/>
      <c r="P464" s="1456"/>
      <c r="Q464" s="1456"/>
      <c r="R464" s="1456"/>
      <c r="S464" s="1457"/>
    </row>
    <row r="465" spans="1:19" ht="13.8" x14ac:dyDescent="0.25">
      <c r="A465" s="1461" t="s">
        <v>1242</v>
      </c>
      <c r="B465" s="1462"/>
      <c r="C465" s="1462"/>
      <c r="D465" s="1463"/>
      <c r="E465" s="1458"/>
      <c r="F465" s="1459"/>
      <c r="G465" s="1459"/>
      <c r="H465" s="1459"/>
      <c r="I465" s="1459"/>
      <c r="J465" s="1459"/>
      <c r="K465" s="1459"/>
      <c r="L465" s="1459"/>
      <c r="M465" s="1459"/>
      <c r="N465" s="1459"/>
      <c r="O465" s="1459"/>
      <c r="P465" s="1459"/>
      <c r="Q465" s="1459"/>
      <c r="R465" s="1459"/>
      <c r="S465" s="1460"/>
    </row>
    <row r="466" spans="1:19" ht="13.8" x14ac:dyDescent="0.25">
      <c r="A466" s="1464" t="s">
        <v>52</v>
      </c>
      <c r="B466" s="1465"/>
      <c r="C466" s="1465"/>
      <c r="D466" s="1466"/>
      <c r="E466" s="1467" t="s">
        <v>1243</v>
      </c>
      <c r="F466" s="1468"/>
      <c r="G466" s="1468"/>
      <c r="H466" s="1468"/>
      <c r="I466" s="1468"/>
      <c r="J466" s="1468"/>
      <c r="K466" s="1468"/>
      <c r="L466" s="1468"/>
      <c r="M466" s="1468"/>
      <c r="N466" s="1468"/>
      <c r="O466" s="1468"/>
      <c r="P466" s="1468"/>
      <c r="Q466" s="1468"/>
      <c r="R466" s="1468"/>
      <c r="S466" s="1469"/>
    </row>
    <row r="467" spans="1:19" x14ac:dyDescent="0.25">
      <c r="A467" s="1437" t="s">
        <v>53</v>
      </c>
      <c r="B467" s="1438"/>
      <c r="C467" s="1438"/>
      <c r="D467" s="1438"/>
      <c r="E467" s="1017"/>
      <c r="F467" s="660"/>
      <c r="G467" s="660"/>
      <c r="H467" s="660"/>
      <c r="I467" s="660"/>
      <c r="J467" s="660"/>
      <c r="K467" s="660"/>
      <c r="L467" s="660"/>
      <c r="M467" s="660"/>
      <c r="N467" s="660"/>
      <c r="O467" s="660"/>
      <c r="P467" s="660"/>
      <c r="Q467" s="660"/>
      <c r="R467" s="660"/>
      <c r="S467" s="661"/>
    </row>
    <row r="468" spans="1:19" x14ac:dyDescent="0.25">
      <c r="A468" s="1470" t="s">
        <v>1244</v>
      </c>
      <c r="B468" s="1471"/>
      <c r="C468" s="1471"/>
      <c r="D468" s="1471"/>
      <c r="E468" s="1471"/>
      <c r="F468" s="1471"/>
      <c r="G468" s="1471"/>
      <c r="H468" s="1471"/>
      <c r="I468" s="1471"/>
      <c r="J468" s="1471"/>
      <c r="K468" s="1471"/>
      <c r="L468" s="1471"/>
      <c r="M468" s="1471"/>
      <c r="N468" s="1471"/>
      <c r="O468" s="1471"/>
      <c r="P468" s="1471"/>
      <c r="Q468" s="1471"/>
      <c r="R468" s="1471"/>
      <c r="S468" s="1472"/>
    </row>
    <row r="469" spans="1:19" x14ac:dyDescent="0.25">
      <c r="A469" s="1473"/>
      <c r="B469" s="1471"/>
      <c r="C469" s="1471"/>
      <c r="D469" s="1471"/>
      <c r="E469" s="1471"/>
      <c r="F469" s="1471"/>
      <c r="G469" s="1471"/>
      <c r="H469" s="1471"/>
      <c r="I469" s="1471"/>
      <c r="J469" s="1471"/>
      <c r="K469" s="1471"/>
      <c r="L469" s="1471"/>
      <c r="M469" s="1471"/>
      <c r="N469" s="1471"/>
      <c r="O469" s="1471"/>
      <c r="P469" s="1471"/>
      <c r="Q469" s="1471"/>
      <c r="R469" s="1471"/>
      <c r="S469" s="1472"/>
    </row>
    <row r="470" spans="1:19" x14ac:dyDescent="0.25">
      <c r="A470" s="1473"/>
      <c r="B470" s="1471"/>
      <c r="C470" s="1471"/>
      <c r="D470" s="1471"/>
      <c r="E470" s="1471"/>
      <c r="F470" s="1471"/>
      <c r="G470" s="1471"/>
      <c r="H470" s="1471"/>
      <c r="I470" s="1471"/>
      <c r="J470" s="1471"/>
      <c r="K470" s="1471"/>
      <c r="L470" s="1471"/>
      <c r="M470" s="1471"/>
      <c r="N470" s="1471"/>
      <c r="O470" s="1471"/>
      <c r="P470" s="1471"/>
      <c r="Q470" s="1471"/>
      <c r="R470" s="1471"/>
      <c r="S470" s="1472"/>
    </row>
    <row r="471" spans="1:19" x14ac:dyDescent="0.25">
      <c r="A471" s="1473"/>
      <c r="B471" s="1471"/>
      <c r="C471" s="1471"/>
      <c r="D471" s="1471"/>
      <c r="E471" s="1471"/>
      <c r="F471" s="1471"/>
      <c r="G471" s="1471"/>
      <c r="H471" s="1471"/>
      <c r="I471" s="1471"/>
      <c r="J471" s="1471"/>
      <c r="K471" s="1471"/>
      <c r="L471" s="1471"/>
      <c r="M471" s="1471"/>
      <c r="N471" s="1471"/>
      <c r="O471" s="1471"/>
      <c r="P471" s="1471"/>
      <c r="Q471" s="1471"/>
      <c r="R471" s="1471"/>
      <c r="S471" s="1472"/>
    </row>
    <row r="472" spans="1:19" x14ac:dyDescent="0.25">
      <c r="A472" s="1473"/>
      <c r="B472" s="1471"/>
      <c r="C472" s="1471"/>
      <c r="D472" s="1471"/>
      <c r="E472" s="1471"/>
      <c r="F472" s="1471"/>
      <c r="G472" s="1471"/>
      <c r="H472" s="1471"/>
      <c r="I472" s="1471"/>
      <c r="J472" s="1471"/>
      <c r="K472" s="1471"/>
      <c r="L472" s="1471"/>
      <c r="M472" s="1471"/>
      <c r="N472" s="1471"/>
      <c r="O472" s="1471"/>
      <c r="P472" s="1471"/>
      <c r="Q472" s="1471"/>
      <c r="R472" s="1471"/>
      <c r="S472" s="1472"/>
    </row>
    <row r="473" spans="1:19" x14ac:dyDescent="0.25">
      <c r="A473" s="1473"/>
      <c r="B473" s="1471"/>
      <c r="C473" s="1471"/>
      <c r="D473" s="1471"/>
      <c r="E473" s="1471"/>
      <c r="F473" s="1471"/>
      <c r="G473" s="1471"/>
      <c r="H473" s="1471"/>
      <c r="I473" s="1471"/>
      <c r="J473" s="1471"/>
      <c r="K473" s="1471"/>
      <c r="L473" s="1471"/>
      <c r="M473" s="1471"/>
      <c r="N473" s="1471"/>
      <c r="O473" s="1471"/>
      <c r="P473" s="1471"/>
      <c r="Q473" s="1471"/>
      <c r="R473" s="1471"/>
      <c r="S473" s="1472"/>
    </row>
    <row r="474" spans="1:19" x14ac:dyDescent="0.25">
      <c r="A474" s="1473"/>
      <c r="B474" s="1471"/>
      <c r="C474" s="1471"/>
      <c r="D474" s="1471"/>
      <c r="E474" s="1471"/>
      <c r="F474" s="1471"/>
      <c r="G474" s="1471"/>
      <c r="H474" s="1471"/>
      <c r="I474" s="1471"/>
      <c r="J474" s="1471"/>
      <c r="K474" s="1471"/>
      <c r="L474" s="1471"/>
      <c r="M474" s="1471"/>
      <c r="N474" s="1471"/>
      <c r="O474" s="1471"/>
      <c r="P474" s="1471"/>
      <c r="Q474" s="1471"/>
      <c r="R474" s="1471"/>
      <c r="S474" s="1472"/>
    </row>
    <row r="475" spans="1:19" x14ac:dyDescent="0.25">
      <c r="A475" s="1474"/>
      <c r="B475" s="1475"/>
      <c r="C475" s="1475"/>
      <c r="D475" s="1475"/>
      <c r="E475" s="1475"/>
      <c r="F475" s="1475"/>
      <c r="G475" s="1475"/>
      <c r="H475" s="1475"/>
      <c r="I475" s="1475"/>
      <c r="J475" s="1475"/>
      <c r="K475" s="1475"/>
      <c r="L475" s="1475"/>
      <c r="M475" s="1475"/>
      <c r="N475" s="1475"/>
      <c r="O475" s="1475"/>
      <c r="P475" s="1475"/>
      <c r="Q475" s="1475"/>
      <c r="R475" s="1475"/>
      <c r="S475" s="1476"/>
    </row>
    <row r="476" spans="1:19" x14ac:dyDescent="0.25">
      <c r="A476" s="1437" t="s">
        <v>351</v>
      </c>
      <c r="B476" s="1438"/>
      <c r="C476" s="1438"/>
      <c r="D476" s="1438"/>
      <c r="E476" s="668"/>
      <c r="F476" s="665"/>
      <c r="G476" s="665"/>
      <c r="H476" s="665"/>
      <c r="I476" s="665"/>
      <c r="J476" s="665"/>
      <c r="K476" s="665"/>
      <c r="L476" s="665"/>
      <c r="M476" s="665"/>
      <c r="N476" s="665"/>
      <c r="O476" s="665"/>
      <c r="P476" s="665"/>
      <c r="Q476" s="665"/>
      <c r="R476" s="665"/>
      <c r="S476" s="669"/>
    </row>
    <row r="477" spans="1:19" x14ac:dyDescent="0.25">
      <c r="A477" s="1477"/>
      <c r="B477" s="1478"/>
      <c r="C477" s="1478"/>
      <c r="D477" s="1478"/>
      <c r="E477" s="1478"/>
      <c r="F477" s="1478"/>
      <c r="G477" s="1478"/>
      <c r="H477" s="1478"/>
      <c r="I477" s="1478"/>
      <c r="J477" s="1478"/>
      <c r="K477" s="1478"/>
      <c r="L477" s="1478"/>
      <c r="M477" s="1478"/>
      <c r="N477" s="1478"/>
      <c r="O477" s="1478"/>
      <c r="P477" s="1478"/>
      <c r="Q477" s="1478"/>
      <c r="R477" s="1478"/>
      <c r="S477" s="1479"/>
    </row>
    <row r="478" spans="1:19" x14ac:dyDescent="0.25">
      <c r="A478" s="1477"/>
      <c r="B478" s="1478"/>
      <c r="C478" s="1478"/>
      <c r="D478" s="1478"/>
      <c r="E478" s="1478"/>
      <c r="F478" s="1478"/>
      <c r="G478" s="1478"/>
      <c r="H478" s="1478"/>
      <c r="I478" s="1478"/>
      <c r="J478" s="1478"/>
      <c r="K478" s="1478"/>
      <c r="L478" s="1478"/>
      <c r="M478" s="1478"/>
      <c r="N478" s="1478"/>
      <c r="O478" s="1478"/>
      <c r="P478" s="1478"/>
      <c r="Q478" s="1478"/>
      <c r="R478" s="1478"/>
      <c r="S478" s="1479"/>
    </row>
    <row r="479" spans="1:19" x14ac:dyDescent="0.25">
      <c r="A479" s="1480"/>
      <c r="B479" s="1481"/>
      <c r="C479" s="1481"/>
      <c r="D479" s="1481"/>
      <c r="E479" s="1481"/>
      <c r="F479" s="1481"/>
      <c r="G479" s="1481"/>
      <c r="H479" s="1481"/>
      <c r="I479" s="1481"/>
      <c r="J479" s="1481"/>
      <c r="K479" s="1481"/>
      <c r="L479" s="1481"/>
      <c r="M479" s="1481"/>
      <c r="N479" s="1481"/>
      <c r="O479" s="1481"/>
      <c r="P479" s="1481"/>
      <c r="Q479" s="1481"/>
      <c r="R479" s="1481"/>
      <c r="S479" s="1482"/>
    </row>
    <row r="480" spans="1:19" x14ac:dyDescent="0.25">
      <c r="A480" s="1437" t="s">
        <v>54</v>
      </c>
      <c r="B480" s="1438"/>
      <c r="C480" s="1438"/>
      <c r="D480" s="1438"/>
      <c r="E480" s="660"/>
      <c r="F480" s="660"/>
      <c r="G480" s="660"/>
      <c r="H480" s="660"/>
      <c r="I480" s="660"/>
      <c r="J480" s="660"/>
      <c r="K480" s="660"/>
      <c r="L480" s="660"/>
      <c r="M480" s="660"/>
      <c r="N480" s="660"/>
      <c r="O480" s="660"/>
      <c r="P480" s="660"/>
      <c r="Q480" s="660"/>
      <c r="R480" s="660"/>
      <c r="S480" s="661"/>
    </row>
    <row r="481" spans="1:19" x14ac:dyDescent="0.25">
      <c r="A481" s="1477" t="s">
        <v>1245</v>
      </c>
      <c r="B481" s="1478"/>
      <c r="C481" s="1478"/>
      <c r="D481" s="1478"/>
      <c r="E481" s="1478"/>
      <c r="F481" s="1478"/>
      <c r="G481" s="1478"/>
      <c r="H481" s="1478"/>
      <c r="I481" s="1478"/>
      <c r="J481" s="1478"/>
      <c r="K481" s="1478"/>
      <c r="L481" s="1478"/>
      <c r="M481" s="1478"/>
      <c r="N481" s="1478"/>
      <c r="O481" s="1478"/>
      <c r="P481" s="1478"/>
      <c r="Q481" s="1478"/>
      <c r="R481" s="1478"/>
      <c r="S481" s="1479"/>
    </row>
    <row r="482" spans="1:19" x14ac:dyDescent="0.25">
      <c r="A482" s="1477"/>
      <c r="B482" s="1478"/>
      <c r="C482" s="1478"/>
      <c r="D482" s="1478"/>
      <c r="E482" s="1478"/>
      <c r="F482" s="1478"/>
      <c r="G482" s="1478"/>
      <c r="H482" s="1478"/>
      <c r="I482" s="1478"/>
      <c r="J482" s="1478"/>
      <c r="K482" s="1478"/>
      <c r="L482" s="1478"/>
      <c r="M482" s="1478"/>
      <c r="N482" s="1478"/>
      <c r="O482" s="1478"/>
      <c r="P482" s="1478"/>
      <c r="Q482" s="1478"/>
      <c r="R482" s="1478"/>
      <c r="S482" s="1479"/>
    </row>
    <row r="483" spans="1:19" x14ac:dyDescent="0.25">
      <c r="A483" s="1477"/>
      <c r="B483" s="1478"/>
      <c r="C483" s="1478"/>
      <c r="D483" s="1478"/>
      <c r="E483" s="1478"/>
      <c r="F483" s="1478"/>
      <c r="G483" s="1478"/>
      <c r="H483" s="1478"/>
      <c r="I483" s="1478"/>
      <c r="J483" s="1478"/>
      <c r="K483" s="1478"/>
      <c r="L483" s="1478"/>
      <c r="M483" s="1478"/>
      <c r="N483" s="1478"/>
      <c r="O483" s="1478"/>
      <c r="P483" s="1478"/>
      <c r="Q483" s="1478"/>
      <c r="R483" s="1478"/>
      <c r="S483" s="1479"/>
    </row>
    <row r="484" spans="1:19" x14ac:dyDescent="0.25">
      <c r="A484" s="1477"/>
      <c r="B484" s="1478"/>
      <c r="C484" s="1478"/>
      <c r="D484" s="1478"/>
      <c r="E484" s="1478"/>
      <c r="F484" s="1478"/>
      <c r="G484" s="1478"/>
      <c r="H484" s="1478"/>
      <c r="I484" s="1478"/>
      <c r="J484" s="1478"/>
      <c r="K484" s="1478"/>
      <c r="L484" s="1478"/>
      <c r="M484" s="1478"/>
      <c r="N484" s="1478"/>
      <c r="O484" s="1478"/>
      <c r="P484" s="1478"/>
      <c r="Q484" s="1478"/>
      <c r="R484" s="1478"/>
      <c r="S484" s="1479"/>
    </row>
    <row r="485" spans="1:19" x14ac:dyDescent="0.25">
      <c r="A485" s="1477"/>
      <c r="B485" s="1478"/>
      <c r="C485" s="1478"/>
      <c r="D485" s="1478"/>
      <c r="E485" s="1478"/>
      <c r="F485" s="1478"/>
      <c r="G485" s="1478"/>
      <c r="H485" s="1478"/>
      <c r="I485" s="1478"/>
      <c r="J485" s="1478"/>
      <c r="K485" s="1478"/>
      <c r="L485" s="1478"/>
      <c r="M485" s="1478"/>
      <c r="N485" s="1478"/>
      <c r="O485" s="1478"/>
      <c r="P485" s="1478"/>
      <c r="Q485" s="1478"/>
      <c r="R485" s="1478"/>
      <c r="S485" s="1479"/>
    </row>
    <row r="486" spans="1:19" x14ac:dyDescent="0.25">
      <c r="A486" s="1477"/>
      <c r="B486" s="1478"/>
      <c r="C486" s="1478"/>
      <c r="D486" s="1478"/>
      <c r="E486" s="1478"/>
      <c r="F486" s="1478"/>
      <c r="G486" s="1478"/>
      <c r="H486" s="1478"/>
      <c r="I486" s="1478"/>
      <c r="J486" s="1478"/>
      <c r="K486" s="1478"/>
      <c r="L486" s="1478"/>
      <c r="M486" s="1478"/>
      <c r="N486" s="1478"/>
      <c r="O486" s="1478"/>
      <c r="P486" s="1478"/>
      <c r="Q486" s="1478"/>
      <c r="R486" s="1478"/>
      <c r="S486" s="1479"/>
    </row>
    <row r="487" spans="1:19" x14ac:dyDescent="0.25">
      <c r="A487" s="1477"/>
      <c r="B487" s="1478"/>
      <c r="C487" s="1478"/>
      <c r="D487" s="1478"/>
      <c r="E487" s="1478"/>
      <c r="F487" s="1478"/>
      <c r="G487" s="1478"/>
      <c r="H487" s="1478"/>
      <c r="I487" s="1478"/>
      <c r="J487" s="1478"/>
      <c r="K487" s="1478"/>
      <c r="L487" s="1478"/>
      <c r="M487" s="1478"/>
      <c r="N487" s="1478"/>
      <c r="O487" s="1478"/>
      <c r="P487" s="1478"/>
      <c r="Q487" s="1478"/>
      <c r="R487" s="1478"/>
      <c r="S487" s="1479"/>
    </row>
    <row r="488" spans="1:19" x14ac:dyDescent="0.25">
      <c r="A488" s="1477"/>
      <c r="B488" s="1478"/>
      <c r="C488" s="1478"/>
      <c r="D488" s="1478"/>
      <c r="E488" s="1478"/>
      <c r="F488" s="1478"/>
      <c r="G488" s="1478"/>
      <c r="H488" s="1478"/>
      <c r="I488" s="1478"/>
      <c r="J488" s="1478"/>
      <c r="K488" s="1478"/>
      <c r="L488" s="1478"/>
      <c r="M488" s="1478"/>
      <c r="N488" s="1478"/>
      <c r="O488" s="1478"/>
      <c r="P488" s="1478"/>
      <c r="Q488" s="1478"/>
      <c r="R488" s="1478"/>
      <c r="S488" s="1479"/>
    </row>
    <row r="489" spans="1:19" x14ac:dyDescent="0.25">
      <c r="A489" s="1477"/>
      <c r="B489" s="1478"/>
      <c r="C489" s="1478"/>
      <c r="D489" s="1478"/>
      <c r="E489" s="1478"/>
      <c r="F489" s="1478"/>
      <c r="G489" s="1478"/>
      <c r="H489" s="1478"/>
      <c r="I489" s="1478"/>
      <c r="J489" s="1478"/>
      <c r="K489" s="1478"/>
      <c r="L489" s="1478"/>
      <c r="M489" s="1478"/>
      <c r="N489" s="1478"/>
      <c r="O489" s="1478"/>
      <c r="P489" s="1478"/>
      <c r="Q489" s="1478"/>
      <c r="R489" s="1478"/>
      <c r="S489" s="1479"/>
    </row>
    <row r="490" spans="1:19" x14ac:dyDescent="0.25">
      <c r="A490" s="1477"/>
      <c r="B490" s="1478"/>
      <c r="C490" s="1478"/>
      <c r="D490" s="1478"/>
      <c r="E490" s="1478"/>
      <c r="F490" s="1478"/>
      <c r="G490" s="1478"/>
      <c r="H490" s="1478"/>
      <c r="I490" s="1478"/>
      <c r="J490" s="1478"/>
      <c r="K490" s="1478"/>
      <c r="L490" s="1478"/>
      <c r="M490" s="1478"/>
      <c r="N490" s="1478"/>
      <c r="O490" s="1478"/>
      <c r="P490" s="1478"/>
      <c r="Q490" s="1478"/>
      <c r="R490" s="1478"/>
      <c r="S490" s="1479"/>
    </row>
    <row r="491" spans="1:19" x14ac:dyDescent="0.25">
      <c r="A491" s="1477"/>
      <c r="B491" s="1478"/>
      <c r="C491" s="1478"/>
      <c r="D491" s="1478"/>
      <c r="E491" s="1478"/>
      <c r="F491" s="1478"/>
      <c r="G491" s="1478"/>
      <c r="H491" s="1478"/>
      <c r="I491" s="1478"/>
      <c r="J491" s="1478"/>
      <c r="K491" s="1478"/>
      <c r="L491" s="1478"/>
      <c r="M491" s="1478"/>
      <c r="N491" s="1478"/>
      <c r="O491" s="1478"/>
      <c r="P491" s="1478"/>
      <c r="Q491" s="1478"/>
      <c r="R491" s="1478"/>
      <c r="S491" s="1479"/>
    </row>
    <row r="492" spans="1:19" x14ac:dyDescent="0.25">
      <c r="A492" s="1477"/>
      <c r="B492" s="1478"/>
      <c r="C492" s="1478"/>
      <c r="D492" s="1478"/>
      <c r="E492" s="1478"/>
      <c r="F492" s="1478"/>
      <c r="G492" s="1478"/>
      <c r="H492" s="1478"/>
      <c r="I492" s="1478"/>
      <c r="J492" s="1478"/>
      <c r="K492" s="1478"/>
      <c r="L492" s="1478"/>
      <c r="M492" s="1478"/>
      <c r="N492" s="1478"/>
      <c r="O492" s="1478"/>
      <c r="P492" s="1478"/>
      <c r="Q492" s="1478"/>
      <c r="R492" s="1478"/>
      <c r="S492" s="1479"/>
    </row>
    <row r="493" spans="1:19" x14ac:dyDescent="0.25">
      <c r="A493" s="1477"/>
      <c r="B493" s="1478"/>
      <c r="C493" s="1478"/>
      <c r="D493" s="1478"/>
      <c r="E493" s="1478"/>
      <c r="F493" s="1478"/>
      <c r="G493" s="1478"/>
      <c r="H493" s="1478"/>
      <c r="I493" s="1478"/>
      <c r="J493" s="1478"/>
      <c r="K493" s="1478"/>
      <c r="L493" s="1478"/>
      <c r="M493" s="1478"/>
      <c r="N493" s="1478"/>
      <c r="O493" s="1478"/>
      <c r="P493" s="1478"/>
      <c r="Q493" s="1478"/>
      <c r="R493" s="1478"/>
      <c r="S493" s="1479"/>
    </row>
    <row r="494" spans="1:19" x14ac:dyDescent="0.25">
      <c r="A494" s="1477"/>
      <c r="B494" s="1478"/>
      <c r="C494" s="1478"/>
      <c r="D494" s="1478"/>
      <c r="E494" s="1478"/>
      <c r="F494" s="1478"/>
      <c r="G494" s="1478"/>
      <c r="H494" s="1478"/>
      <c r="I494" s="1478"/>
      <c r="J494" s="1478"/>
      <c r="K494" s="1478"/>
      <c r="L494" s="1478"/>
      <c r="M494" s="1478"/>
      <c r="N494" s="1478"/>
      <c r="O494" s="1478"/>
      <c r="P494" s="1478"/>
      <c r="Q494" s="1478"/>
      <c r="R494" s="1478"/>
      <c r="S494" s="1479"/>
    </row>
    <row r="495" spans="1:19" x14ac:dyDescent="0.25">
      <c r="A495" s="1480"/>
      <c r="B495" s="1481"/>
      <c r="C495" s="1481"/>
      <c r="D495" s="1481"/>
      <c r="E495" s="1481"/>
      <c r="F495" s="1481"/>
      <c r="G495" s="1481"/>
      <c r="H495" s="1481"/>
      <c r="I495" s="1481"/>
      <c r="J495" s="1481"/>
      <c r="K495" s="1481"/>
      <c r="L495" s="1481"/>
      <c r="M495" s="1481"/>
      <c r="N495" s="1481"/>
      <c r="O495" s="1481"/>
      <c r="P495" s="1481"/>
      <c r="Q495" s="1481"/>
      <c r="R495" s="1481"/>
      <c r="S495" s="1482"/>
    </row>
    <row r="496" spans="1:19" x14ac:dyDescent="0.25">
      <c r="A496" s="1437" t="s">
        <v>60</v>
      </c>
      <c r="B496" s="1438"/>
      <c r="C496" s="1438"/>
      <c r="D496" s="1438"/>
      <c r="E496" s="665"/>
      <c r="F496" s="665"/>
      <c r="G496" s="665"/>
      <c r="H496" s="665"/>
      <c r="I496" s="665"/>
      <c r="J496" s="665"/>
      <c r="K496" s="666"/>
      <c r="L496" s="665"/>
      <c r="M496" s="665"/>
      <c r="N496" s="665"/>
      <c r="O496" s="665"/>
      <c r="P496" s="665"/>
      <c r="Q496" s="665"/>
      <c r="R496" s="665"/>
      <c r="S496" s="669"/>
    </row>
    <row r="497" spans="1:19" x14ac:dyDescent="0.25">
      <c r="A497" s="1477" t="s">
        <v>1246</v>
      </c>
      <c r="B497" s="1478"/>
      <c r="C497" s="1478"/>
      <c r="D497" s="1478"/>
      <c r="E497" s="1478"/>
      <c r="F497" s="1478"/>
      <c r="G497" s="1478"/>
      <c r="H497" s="1478"/>
      <c r="I497" s="1478"/>
      <c r="J497" s="1478"/>
      <c r="K497" s="1478"/>
      <c r="L497" s="1478"/>
      <c r="M497" s="1478"/>
      <c r="N497" s="1478"/>
      <c r="O497" s="1478"/>
      <c r="P497" s="1478"/>
      <c r="Q497" s="1478"/>
      <c r="R497" s="1478"/>
      <c r="S497" s="1479"/>
    </row>
    <row r="498" spans="1:19" x14ac:dyDescent="0.25">
      <c r="A498" s="1477"/>
      <c r="B498" s="1478"/>
      <c r="C498" s="1478"/>
      <c r="D498" s="1478"/>
      <c r="E498" s="1478"/>
      <c r="F498" s="1478"/>
      <c r="G498" s="1478"/>
      <c r="H498" s="1478"/>
      <c r="I498" s="1478"/>
      <c r="J498" s="1478"/>
      <c r="K498" s="1478"/>
      <c r="L498" s="1478"/>
      <c r="M498" s="1478"/>
      <c r="N498" s="1478"/>
      <c r="O498" s="1478"/>
      <c r="P498" s="1478"/>
      <c r="Q498" s="1478"/>
      <c r="R498" s="1478"/>
      <c r="S498" s="1479"/>
    </row>
    <row r="499" spans="1:19" x14ac:dyDescent="0.25">
      <c r="A499" s="1477"/>
      <c r="B499" s="1478"/>
      <c r="C499" s="1478"/>
      <c r="D499" s="1478"/>
      <c r="E499" s="1478"/>
      <c r="F499" s="1478"/>
      <c r="G499" s="1478"/>
      <c r="H499" s="1478"/>
      <c r="I499" s="1478"/>
      <c r="J499" s="1478"/>
      <c r="K499" s="1478"/>
      <c r="L499" s="1478"/>
      <c r="M499" s="1478"/>
      <c r="N499" s="1478"/>
      <c r="O499" s="1478"/>
      <c r="P499" s="1478"/>
      <c r="Q499" s="1478"/>
      <c r="R499" s="1478"/>
      <c r="S499" s="1479"/>
    </row>
    <row r="500" spans="1:19" x14ac:dyDescent="0.25">
      <c r="A500" s="875"/>
      <c r="B500" s="832"/>
      <c r="C500" s="654"/>
      <c r="D500" s="654"/>
      <c r="E500" s="654"/>
      <c r="F500" s="654"/>
      <c r="G500" s="654"/>
      <c r="H500" s="654"/>
      <c r="I500" s="654"/>
      <c r="J500" s="660"/>
      <c r="K500" s="1011"/>
      <c r="L500" s="884"/>
      <c r="M500" s="654"/>
      <c r="N500" s="895"/>
      <c r="O500" s="654"/>
      <c r="P500" s="654"/>
      <c r="Q500" s="654"/>
      <c r="R500" s="654"/>
      <c r="S500" s="663"/>
    </row>
    <row r="501" spans="1:19" x14ac:dyDescent="0.25">
      <c r="A501" s="875"/>
      <c r="B501" s="832"/>
      <c r="C501" s="654"/>
      <c r="D501" s="654"/>
      <c r="E501" s="654"/>
      <c r="F501" s="654"/>
      <c r="G501" s="654"/>
      <c r="H501" s="654"/>
      <c r="I501" s="1016"/>
      <c r="J501" s="660"/>
      <c r="K501" s="654"/>
      <c r="L501" s="884"/>
      <c r="M501" s="654"/>
      <c r="N501" s="895"/>
      <c r="O501" s="654"/>
      <c r="P501" s="654"/>
      <c r="Q501" s="654"/>
      <c r="R501" s="654"/>
      <c r="S501" s="663"/>
    </row>
    <row r="502" spans="1:19" x14ac:dyDescent="0.25">
      <c r="A502" s="875"/>
      <c r="B502" s="832"/>
      <c r="C502" s="654"/>
      <c r="D502" s="654"/>
      <c r="E502" s="654"/>
      <c r="F502" s="654"/>
      <c r="G502" s="961" t="s">
        <v>1247</v>
      </c>
      <c r="H502" s="654"/>
      <c r="I502" s="654"/>
      <c r="J502" s="660"/>
      <c r="K502" s="654"/>
      <c r="L502" s="916" t="s">
        <v>61</v>
      </c>
      <c r="M502" s="654"/>
      <c r="N502" s="654"/>
      <c r="O502" s="654"/>
      <c r="P502" s="654"/>
      <c r="Q502" s="654"/>
      <c r="R502" s="654"/>
      <c r="S502" s="663"/>
    </row>
    <row r="503" spans="1:19" x14ac:dyDescent="0.25">
      <c r="A503" s="875"/>
      <c r="B503" s="832"/>
      <c r="C503" s="654"/>
      <c r="D503" s="654"/>
      <c r="E503" s="654"/>
      <c r="F503" s="899"/>
      <c r="G503" s="865"/>
      <c r="H503" s="898" t="s">
        <v>82</v>
      </c>
      <c r="I503" s="980" t="s">
        <v>1109</v>
      </c>
      <c r="J503" s="942"/>
      <c r="K503" s="1013" t="s">
        <v>1248</v>
      </c>
      <c r="L503" s="883"/>
      <c r="M503" s="864"/>
      <c r="N503" s="884" t="s">
        <v>62</v>
      </c>
      <c r="O503" s="654"/>
      <c r="P503" s="654"/>
      <c r="Q503" s="654"/>
      <c r="R503" s="654"/>
      <c r="S503" s="663"/>
    </row>
    <row r="504" spans="1:19" x14ac:dyDescent="0.25">
      <c r="A504" s="875"/>
      <c r="B504" s="832"/>
      <c r="C504" s="654"/>
      <c r="D504" s="654"/>
      <c r="E504" s="654"/>
      <c r="F504" s="654"/>
      <c r="G504" s="654"/>
      <c r="H504" s="654"/>
      <c r="I504" s="1016"/>
      <c r="J504" s="660"/>
      <c r="K504" s="654"/>
      <c r="L504" s="660"/>
      <c r="M504" s="654"/>
      <c r="N504" s="654"/>
      <c r="O504" s="654"/>
      <c r="P504" s="654"/>
      <c r="Q504" s="654"/>
      <c r="R504" s="654"/>
      <c r="S504" s="663"/>
    </row>
    <row r="505" spans="1:19" x14ac:dyDescent="0.25">
      <c r="A505" s="664"/>
      <c r="B505" s="654"/>
      <c r="C505" s="654"/>
      <c r="D505" s="654"/>
      <c r="E505" s="654"/>
      <c r="F505" s="660"/>
      <c r="G505" s="660"/>
      <c r="H505" s="660"/>
      <c r="I505" s="660"/>
      <c r="J505" s="660"/>
      <c r="K505" s="660"/>
      <c r="L505" s="660"/>
      <c r="M505" s="660"/>
      <c r="N505" s="660"/>
      <c r="O505" s="654"/>
      <c r="P505" s="654"/>
      <c r="Q505" s="654"/>
      <c r="R505" s="654"/>
      <c r="S505" s="663"/>
    </row>
    <row r="506" spans="1:19" x14ac:dyDescent="0.25">
      <c r="A506" s="875"/>
      <c r="B506" s="654"/>
      <c r="C506" s="654"/>
      <c r="D506" s="654"/>
      <c r="E506" s="654"/>
      <c r="F506" s="660"/>
      <c r="G506" s="660"/>
      <c r="H506" s="660"/>
      <c r="I506" s="660"/>
      <c r="J506" s="660"/>
      <c r="K506" s="660"/>
      <c r="L506" s="660"/>
      <c r="M506" s="660"/>
      <c r="N506" s="660"/>
      <c r="O506" s="654"/>
      <c r="P506" s="654"/>
      <c r="Q506" s="654"/>
      <c r="R506" s="654"/>
      <c r="S506" s="663"/>
    </row>
    <row r="507" spans="1:19" x14ac:dyDescent="0.25">
      <c r="A507" s="664"/>
      <c r="B507" s="654"/>
      <c r="C507" s="654"/>
      <c r="D507" s="654"/>
      <c r="E507" s="654"/>
      <c r="F507" s="654"/>
      <c r="G507" s="915"/>
      <c r="H507" s="654"/>
      <c r="I507" s="654"/>
      <c r="J507" s="660"/>
      <c r="K507" s="654"/>
      <c r="L507" s="916"/>
      <c r="M507" s="654"/>
      <c r="N507" s="654"/>
      <c r="O507" s="654"/>
      <c r="P507" s="654"/>
      <c r="Q507" s="654"/>
      <c r="R507" s="654"/>
      <c r="S507" s="663"/>
    </row>
    <row r="508" spans="1:19" x14ac:dyDescent="0.25">
      <c r="A508" s="875"/>
      <c r="B508" s="654"/>
      <c r="C508" s="654"/>
      <c r="D508" s="654"/>
      <c r="E508" s="654"/>
      <c r="F508" s="901"/>
      <c r="G508" s="828"/>
      <c r="H508" s="1015"/>
      <c r="I508" s="1015"/>
      <c r="J508" s="897"/>
      <c r="K508" s="897"/>
      <c r="L508" s="897"/>
      <c r="M508" s="828"/>
      <c r="N508" s="900"/>
      <c r="O508" s="574"/>
      <c r="P508" s="574"/>
      <c r="Q508" s="574"/>
      <c r="R508" s="574"/>
      <c r="S508" s="577"/>
    </row>
    <row r="509" spans="1:19" x14ac:dyDescent="0.25">
      <c r="A509" s="1437" t="s">
        <v>352</v>
      </c>
      <c r="B509" s="1438"/>
      <c r="C509" s="1438"/>
      <c r="D509" s="1438"/>
      <c r="E509" s="665"/>
      <c r="F509" s="660"/>
      <c r="G509" s="660"/>
      <c r="H509" s="660"/>
      <c r="I509" s="660"/>
      <c r="J509" s="660"/>
      <c r="K509" s="896"/>
      <c r="L509" s="660"/>
      <c r="M509" s="660"/>
      <c r="N509" s="665"/>
      <c r="O509" s="665"/>
      <c r="P509" s="665"/>
      <c r="Q509" s="665"/>
      <c r="R509" s="665"/>
      <c r="S509" s="669"/>
    </row>
    <row r="510" spans="1:19" x14ac:dyDescent="0.25">
      <c r="A510" s="1446"/>
      <c r="B510" s="1447"/>
      <c r="C510" s="1447"/>
      <c r="D510" s="1447"/>
      <c r="E510" s="1447"/>
      <c r="F510" s="1447"/>
      <c r="G510" s="1447"/>
      <c r="H510" s="1447"/>
      <c r="I510" s="1447"/>
      <c r="J510" s="1447"/>
      <c r="K510" s="1447"/>
      <c r="L510" s="1447"/>
      <c r="M510" s="1447"/>
      <c r="N510" s="1447"/>
      <c r="O510" s="1447"/>
      <c r="P510" s="1447"/>
      <c r="Q510" s="1447"/>
      <c r="R510" s="1447"/>
      <c r="S510" s="1448"/>
    </row>
    <row r="511" spans="1:19" x14ac:dyDescent="0.25">
      <c r="A511" s="1446"/>
      <c r="B511" s="1447"/>
      <c r="C511" s="1447"/>
      <c r="D511" s="1447"/>
      <c r="E511" s="1447"/>
      <c r="F511" s="1447"/>
      <c r="G511" s="1447"/>
      <c r="H511" s="1447"/>
      <c r="I511" s="1447"/>
      <c r="J511" s="1447"/>
      <c r="K511" s="1447"/>
      <c r="L511" s="1447"/>
      <c r="M511" s="1447"/>
      <c r="N511" s="1447"/>
      <c r="O511" s="1447"/>
      <c r="P511" s="1447"/>
      <c r="Q511" s="1447"/>
      <c r="R511" s="1447"/>
      <c r="S511" s="1448"/>
    </row>
    <row r="512" spans="1:19" x14ac:dyDescent="0.25">
      <c r="A512" s="1446"/>
      <c r="B512" s="1447"/>
      <c r="C512" s="1447"/>
      <c r="D512" s="1447"/>
      <c r="E512" s="1447"/>
      <c r="F512" s="1447"/>
      <c r="G512" s="1447"/>
      <c r="H512" s="1447"/>
      <c r="I512" s="1447"/>
      <c r="J512" s="1447"/>
      <c r="K512" s="1447"/>
      <c r="L512" s="1447"/>
      <c r="M512" s="1447"/>
      <c r="N512" s="1447"/>
      <c r="O512" s="1447"/>
      <c r="P512" s="1447"/>
      <c r="Q512" s="1447"/>
      <c r="R512" s="1447"/>
      <c r="S512" s="1448"/>
    </row>
    <row r="513" spans="1:19" x14ac:dyDescent="0.25">
      <c r="A513" s="875"/>
      <c r="B513" s="832"/>
      <c r="C513" s="832"/>
      <c r="D513" s="832"/>
      <c r="E513" s="832"/>
      <c r="F513" s="832"/>
      <c r="G513" s="832"/>
      <c r="H513" s="832"/>
      <c r="I513" s="832"/>
      <c r="J513" s="832"/>
      <c r="K513" s="917"/>
      <c r="L513" s="918"/>
      <c r="M513" s="917"/>
      <c r="N513" s="832"/>
      <c r="O513" s="832"/>
      <c r="P513" s="918"/>
      <c r="Q513" s="832"/>
      <c r="R513" s="654"/>
      <c r="S513" s="663"/>
    </row>
    <row r="514" spans="1:19" x14ac:dyDescent="0.25">
      <c r="A514" s="875"/>
      <c r="B514" s="832" t="s">
        <v>1249</v>
      </c>
      <c r="C514" s="832"/>
      <c r="D514" s="832"/>
      <c r="E514" s="832"/>
      <c r="F514" s="832"/>
      <c r="G514" s="832"/>
      <c r="H514" s="832"/>
      <c r="I514" s="832"/>
      <c r="J514" s="832" t="s">
        <v>433</v>
      </c>
      <c r="K514" s="917">
        <v>0</v>
      </c>
      <c r="L514" s="999" t="s">
        <v>1094</v>
      </c>
      <c r="M514" s="917"/>
      <c r="N514" s="832"/>
      <c r="O514" s="832"/>
      <c r="P514" s="918"/>
      <c r="Q514" s="832"/>
      <c r="R514" s="654"/>
      <c r="S514" s="663"/>
    </row>
    <row r="515" spans="1:19" x14ac:dyDescent="0.25">
      <c r="A515" s="875"/>
      <c r="B515" s="832"/>
      <c r="C515" s="832"/>
      <c r="D515" s="832"/>
      <c r="E515" s="832"/>
      <c r="F515" s="832"/>
      <c r="G515" s="832"/>
      <c r="H515" s="832"/>
      <c r="I515" s="832"/>
      <c r="J515" s="832"/>
      <c r="K515" s="1011"/>
      <c r="L515" s="999"/>
      <c r="M515" s="892"/>
      <c r="N515" s="895"/>
      <c r="O515" s="892"/>
      <c r="P515" s="892"/>
      <c r="Q515" s="895"/>
      <c r="R515" s="654"/>
      <c r="S515" s="663"/>
    </row>
    <row r="516" spans="1:19" x14ac:dyDescent="0.25">
      <c r="A516" s="875"/>
      <c r="B516" s="832" t="s">
        <v>1250</v>
      </c>
      <c r="C516" s="832"/>
      <c r="D516" s="832"/>
      <c r="E516" s="832"/>
      <c r="F516" s="832"/>
      <c r="G516" s="832"/>
      <c r="H516" s="832"/>
      <c r="I516" s="832"/>
      <c r="J516" s="832" t="s">
        <v>433</v>
      </c>
      <c r="K516" s="1011">
        <v>5500</v>
      </c>
      <c r="L516" s="999" t="s">
        <v>1094</v>
      </c>
      <c r="M516" s="892"/>
      <c r="N516" s="895"/>
      <c r="O516" s="892"/>
      <c r="P516" s="892"/>
      <c r="Q516" s="895"/>
      <c r="R516" s="654"/>
      <c r="S516" s="663"/>
    </row>
    <row r="517" spans="1:19" x14ac:dyDescent="0.25">
      <c r="A517" s="875"/>
      <c r="B517" s="832"/>
      <c r="C517" s="832"/>
      <c r="D517" s="832"/>
      <c r="E517" s="832"/>
      <c r="F517" s="832"/>
      <c r="G517" s="832"/>
      <c r="H517" s="832"/>
      <c r="I517" s="832"/>
      <c r="J517" s="832"/>
      <c r="K517" s="1011"/>
      <c r="L517" s="892"/>
      <c r="M517" s="892"/>
      <c r="N517" s="895"/>
      <c r="O517" s="892"/>
      <c r="P517" s="892"/>
      <c r="Q517" s="895"/>
      <c r="R517" s="654"/>
      <c r="S517" s="663"/>
    </row>
    <row r="518" spans="1:19" x14ac:dyDescent="0.25">
      <c r="A518" s="875"/>
      <c r="B518" s="832"/>
      <c r="C518" s="832"/>
      <c r="D518" s="832"/>
      <c r="E518" s="832"/>
      <c r="F518" s="832"/>
      <c r="G518" s="832"/>
      <c r="H518" s="832"/>
      <c r="I518" s="832"/>
      <c r="J518" s="832"/>
      <c r="K518" s="1011"/>
      <c r="L518" s="892"/>
      <c r="M518" s="892"/>
      <c r="N518" s="895"/>
      <c r="O518" s="944" t="s">
        <v>1053</v>
      </c>
      <c r="P518" s="892"/>
      <c r="Q518" s="895"/>
      <c r="R518" s="654"/>
      <c r="S518" s="663"/>
    </row>
    <row r="519" spans="1:19" x14ac:dyDescent="0.25">
      <c r="A519" s="875"/>
      <c r="B519" s="832"/>
      <c r="C519" s="832"/>
      <c r="D519" s="832"/>
      <c r="E519" s="832"/>
      <c r="F519" s="832"/>
      <c r="G519" s="832"/>
      <c r="H519" s="832"/>
      <c r="I519" s="832"/>
      <c r="J519" s="832"/>
      <c r="K519" s="1011"/>
      <c r="L519" s="892"/>
      <c r="M519" s="892"/>
      <c r="N519" s="895"/>
      <c r="O519" s="892"/>
      <c r="P519" s="892"/>
      <c r="Q519" s="895"/>
      <c r="R519" s="654"/>
      <c r="S519" s="663"/>
    </row>
    <row r="520" spans="1:19" x14ac:dyDescent="0.25">
      <c r="A520" s="875"/>
      <c r="B520" s="832"/>
      <c r="C520" s="832"/>
      <c r="D520" s="832"/>
      <c r="E520" s="832"/>
      <c r="F520" s="832"/>
      <c r="G520" s="832"/>
      <c r="H520" s="832"/>
      <c r="I520" s="832"/>
      <c r="J520" s="832"/>
      <c r="K520" s="917"/>
      <c r="L520" s="918"/>
      <c r="M520" s="917"/>
      <c r="N520" s="832"/>
      <c r="O520" s="832"/>
      <c r="P520" s="918"/>
      <c r="Q520" s="832"/>
      <c r="R520" s="654"/>
      <c r="S520" s="663"/>
    </row>
    <row r="521" spans="1:19" x14ac:dyDescent="0.25">
      <c r="A521" s="578"/>
      <c r="B521" s="574"/>
      <c r="C521" s="574"/>
      <c r="D521" s="574"/>
      <c r="E521" s="574"/>
      <c r="F521" s="574"/>
      <c r="G521" s="574"/>
      <c r="H521" s="574"/>
      <c r="I521" s="574"/>
      <c r="J521" s="574"/>
      <c r="K521" s="574"/>
      <c r="L521" s="574"/>
      <c r="M521" s="574"/>
      <c r="N521" s="574"/>
      <c r="O521" s="574"/>
      <c r="P521" s="574"/>
      <c r="Q521" s="574"/>
      <c r="R521" s="574"/>
      <c r="S521" s="577"/>
    </row>
    <row r="522" spans="1:19" ht="13.8" x14ac:dyDescent="0.25">
      <c r="A522" s="1452" t="s">
        <v>51</v>
      </c>
      <c r="B522" s="1453"/>
      <c r="C522" s="1453"/>
      <c r="D522" s="1454"/>
      <c r="E522" s="1455" t="s">
        <v>949</v>
      </c>
      <c r="F522" s="1456"/>
      <c r="G522" s="1456"/>
      <c r="H522" s="1456"/>
      <c r="I522" s="1456"/>
      <c r="J522" s="1456"/>
      <c r="K522" s="1456"/>
      <c r="L522" s="1456"/>
      <c r="M522" s="1456"/>
      <c r="N522" s="1456"/>
      <c r="O522" s="1456"/>
      <c r="P522" s="1456"/>
      <c r="Q522" s="1456"/>
      <c r="R522" s="1456"/>
      <c r="S522" s="1457"/>
    </row>
    <row r="523" spans="1:19" ht="13.8" x14ac:dyDescent="0.25">
      <c r="A523" s="1461" t="s">
        <v>1369</v>
      </c>
      <c r="B523" s="1462"/>
      <c r="C523" s="1462"/>
      <c r="D523" s="1463"/>
      <c r="E523" s="1458"/>
      <c r="F523" s="1459"/>
      <c r="G523" s="1459"/>
      <c r="H523" s="1459"/>
      <c r="I523" s="1459"/>
      <c r="J523" s="1459"/>
      <c r="K523" s="1459"/>
      <c r="L523" s="1459"/>
      <c r="M523" s="1459"/>
      <c r="N523" s="1459"/>
      <c r="O523" s="1459"/>
      <c r="P523" s="1459"/>
      <c r="Q523" s="1459"/>
      <c r="R523" s="1459"/>
      <c r="S523" s="1460"/>
    </row>
    <row r="524" spans="1:19" ht="13.8" x14ac:dyDescent="0.25">
      <c r="A524" s="1464" t="s">
        <v>52</v>
      </c>
      <c r="B524" s="1465"/>
      <c r="C524" s="1465"/>
      <c r="D524" s="1466"/>
      <c r="E524" s="1467" t="s">
        <v>1370</v>
      </c>
      <c r="F524" s="1468"/>
      <c r="G524" s="1468"/>
      <c r="H524" s="1468"/>
      <c r="I524" s="1468"/>
      <c r="J524" s="1468"/>
      <c r="K524" s="1468"/>
      <c r="L524" s="1468"/>
      <c r="M524" s="1468"/>
      <c r="N524" s="1468"/>
      <c r="O524" s="1468"/>
      <c r="P524" s="1468"/>
      <c r="Q524" s="1468"/>
      <c r="R524" s="1468"/>
      <c r="S524" s="1469"/>
    </row>
    <row r="525" spans="1:19" x14ac:dyDescent="0.25">
      <c r="A525" s="1437" t="s">
        <v>53</v>
      </c>
      <c r="B525" s="1438"/>
      <c r="C525" s="1438"/>
      <c r="D525" s="1438"/>
      <c r="E525" s="1017"/>
      <c r="F525" s="660"/>
      <c r="G525" s="660"/>
      <c r="H525" s="660"/>
      <c r="I525" s="660"/>
      <c r="J525" s="660"/>
      <c r="K525" s="660"/>
      <c r="L525" s="660"/>
      <c r="M525" s="660"/>
      <c r="N525" s="660"/>
      <c r="O525" s="660"/>
      <c r="P525" s="660"/>
      <c r="Q525" s="660"/>
      <c r="R525" s="660"/>
      <c r="S525" s="661"/>
    </row>
    <row r="526" spans="1:19" x14ac:dyDescent="0.25">
      <c r="A526" s="1470" t="s">
        <v>1371</v>
      </c>
      <c r="B526" s="1471"/>
      <c r="C526" s="1471"/>
      <c r="D526" s="1471"/>
      <c r="E526" s="1471"/>
      <c r="F526" s="1471"/>
      <c r="G526" s="1471"/>
      <c r="H526" s="1471"/>
      <c r="I526" s="1471"/>
      <c r="J526" s="1471"/>
      <c r="K526" s="1471"/>
      <c r="L526" s="1471"/>
      <c r="M526" s="1471"/>
      <c r="N526" s="1471"/>
      <c r="O526" s="1471"/>
      <c r="P526" s="1471"/>
      <c r="Q526" s="1471"/>
      <c r="R526" s="1471"/>
      <c r="S526" s="1472"/>
    </row>
    <row r="527" spans="1:19" x14ac:dyDescent="0.25">
      <c r="A527" s="1473"/>
      <c r="B527" s="1471"/>
      <c r="C527" s="1471"/>
      <c r="D527" s="1471"/>
      <c r="E527" s="1471"/>
      <c r="F527" s="1471"/>
      <c r="G527" s="1471"/>
      <c r="H527" s="1471"/>
      <c r="I527" s="1471"/>
      <c r="J527" s="1471"/>
      <c r="K527" s="1471"/>
      <c r="L527" s="1471"/>
      <c r="M527" s="1471"/>
      <c r="N527" s="1471"/>
      <c r="O527" s="1471"/>
      <c r="P527" s="1471"/>
      <c r="Q527" s="1471"/>
      <c r="R527" s="1471"/>
      <c r="S527" s="1472"/>
    </row>
    <row r="528" spans="1:19" x14ac:dyDescent="0.25">
      <c r="A528" s="1473"/>
      <c r="B528" s="1471"/>
      <c r="C528" s="1471"/>
      <c r="D528" s="1471"/>
      <c r="E528" s="1471"/>
      <c r="F528" s="1471"/>
      <c r="G528" s="1471"/>
      <c r="H528" s="1471"/>
      <c r="I528" s="1471"/>
      <c r="J528" s="1471"/>
      <c r="K528" s="1471"/>
      <c r="L528" s="1471"/>
      <c r="M528" s="1471"/>
      <c r="N528" s="1471"/>
      <c r="O528" s="1471"/>
      <c r="P528" s="1471"/>
      <c r="Q528" s="1471"/>
      <c r="R528" s="1471"/>
      <c r="S528" s="1472"/>
    </row>
    <row r="529" spans="1:19" x14ac:dyDescent="0.25">
      <c r="A529" s="1473"/>
      <c r="B529" s="1471"/>
      <c r="C529" s="1471"/>
      <c r="D529" s="1471"/>
      <c r="E529" s="1471"/>
      <c r="F529" s="1471"/>
      <c r="G529" s="1471"/>
      <c r="H529" s="1471"/>
      <c r="I529" s="1471"/>
      <c r="J529" s="1471"/>
      <c r="K529" s="1471"/>
      <c r="L529" s="1471"/>
      <c r="M529" s="1471"/>
      <c r="N529" s="1471"/>
      <c r="O529" s="1471"/>
      <c r="P529" s="1471"/>
      <c r="Q529" s="1471"/>
      <c r="R529" s="1471"/>
      <c r="S529" s="1472"/>
    </row>
    <row r="530" spans="1:19" x14ac:dyDescent="0.25">
      <c r="A530" s="1473"/>
      <c r="B530" s="1471"/>
      <c r="C530" s="1471"/>
      <c r="D530" s="1471"/>
      <c r="E530" s="1471"/>
      <c r="F530" s="1471"/>
      <c r="G530" s="1471"/>
      <c r="H530" s="1471"/>
      <c r="I530" s="1471"/>
      <c r="J530" s="1471"/>
      <c r="K530" s="1471"/>
      <c r="L530" s="1471"/>
      <c r="M530" s="1471"/>
      <c r="N530" s="1471"/>
      <c r="O530" s="1471"/>
      <c r="P530" s="1471"/>
      <c r="Q530" s="1471"/>
      <c r="R530" s="1471"/>
      <c r="S530" s="1472"/>
    </row>
    <row r="531" spans="1:19" x14ac:dyDescent="0.25">
      <c r="A531" s="1473"/>
      <c r="B531" s="1471"/>
      <c r="C531" s="1471"/>
      <c r="D531" s="1471"/>
      <c r="E531" s="1471"/>
      <c r="F531" s="1471"/>
      <c r="G531" s="1471"/>
      <c r="H531" s="1471"/>
      <c r="I531" s="1471"/>
      <c r="J531" s="1471"/>
      <c r="K531" s="1471"/>
      <c r="L531" s="1471"/>
      <c r="M531" s="1471"/>
      <c r="N531" s="1471"/>
      <c r="O531" s="1471"/>
      <c r="P531" s="1471"/>
      <c r="Q531" s="1471"/>
      <c r="R531" s="1471"/>
      <c r="S531" s="1472"/>
    </row>
    <row r="532" spans="1:19" x14ac:dyDescent="0.25">
      <c r="A532" s="1473"/>
      <c r="B532" s="1471"/>
      <c r="C532" s="1471"/>
      <c r="D532" s="1471"/>
      <c r="E532" s="1471"/>
      <c r="F532" s="1471"/>
      <c r="G532" s="1471"/>
      <c r="H532" s="1471"/>
      <c r="I532" s="1471"/>
      <c r="J532" s="1471"/>
      <c r="K532" s="1471"/>
      <c r="L532" s="1471"/>
      <c r="M532" s="1471"/>
      <c r="N532" s="1471"/>
      <c r="O532" s="1471"/>
      <c r="P532" s="1471"/>
      <c r="Q532" s="1471"/>
      <c r="R532" s="1471"/>
      <c r="S532" s="1472"/>
    </row>
    <row r="533" spans="1:19" x14ac:dyDescent="0.25">
      <c r="A533" s="1474"/>
      <c r="B533" s="1475"/>
      <c r="C533" s="1475"/>
      <c r="D533" s="1475"/>
      <c r="E533" s="1475"/>
      <c r="F533" s="1475"/>
      <c r="G533" s="1475"/>
      <c r="H533" s="1475"/>
      <c r="I533" s="1475"/>
      <c r="J533" s="1475"/>
      <c r="K533" s="1475"/>
      <c r="L533" s="1475"/>
      <c r="M533" s="1475"/>
      <c r="N533" s="1475"/>
      <c r="O533" s="1475"/>
      <c r="P533" s="1475"/>
      <c r="Q533" s="1475"/>
      <c r="R533" s="1475"/>
      <c r="S533" s="1476"/>
    </row>
    <row r="534" spans="1:19" x14ac:dyDescent="0.25">
      <c r="A534" s="1437" t="s">
        <v>351</v>
      </c>
      <c r="B534" s="1438"/>
      <c r="C534" s="1438"/>
      <c r="D534" s="1438"/>
      <c r="E534" s="668"/>
      <c r="F534" s="665"/>
      <c r="G534" s="665"/>
      <c r="H534" s="665"/>
      <c r="I534" s="665"/>
      <c r="J534" s="665"/>
      <c r="K534" s="665"/>
      <c r="L534" s="665"/>
      <c r="M534" s="665"/>
      <c r="N534" s="665"/>
      <c r="O534" s="665"/>
      <c r="P534" s="665"/>
      <c r="Q534" s="665"/>
      <c r="R534" s="665"/>
      <c r="S534" s="669"/>
    </row>
    <row r="535" spans="1:19" x14ac:dyDescent="0.25">
      <c r="A535" s="1477"/>
      <c r="B535" s="1478"/>
      <c r="C535" s="1478"/>
      <c r="D535" s="1478"/>
      <c r="E535" s="1478"/>
      <c r="F535" s="1478"/>
      <c r="G535" s="1478"/>
      <c r="H535" s="1478"/>
      <c r="I535" s="1478"/>
      <c r="J535" s="1478"/>
      <c r="K535" s="1478"/>
      <c r="L535" s="1478"/>
      <c r="M535" s="1478"/>
      <c r="N535" s="1478"/>
      <c r="O535" s="1478"/>
      <c r="P535" s="1478"/>
      <c r="Q535" s="1478"/>
      <c r="R535" s="1478"/>
      <c r="S535" s="1479"/>
    </row>
    <row r="536" spans="1:19" x14ac:dyDescent="0.25">
      <c r="A536" s="1477"/>
      <c r="B536" s="1478"/>
      <c r="C536" s="1478"/>
      <c r="D536" s="1478"/>
      <c r="E536" s="1478"/>
      <c r="F536" s="1478"/>
      <c r="G536" s="1478"/>
      <c r="H536" s="1478"/>
      <c r="I536" s="1478"/>
      <c r="J536" s="1478"/>
      <c r="K536" s="1478"/>
      <c r="L536" s="1478"/>
      <c r="M536" s="1478"/>
      <c r="N536" s="1478"/>
      <c r="O536" s="1478"/>
      <c r="P536" s="1478"/>
      <c r="Q536" s="1478"/>
      <c r="R536" s="1478"/>
      <c r="S536" s="1479"/>
    </row>
    <row r="537" spans="1:19" x14ac:dyDescent="0.25">
      <c r="A537" s="1480"/>
      <c r="B537" s="1481"/>
      <c r="C537" s="1481"/>
      <c r="D537" s="1481"/>
      <c r="E537" s="1481"/>
      <c r="F537" s="1481"/>
      <c r="G537" s="1481"/>
      <c r="H537" s="1481"/>
      <c r="I537" s="1481"/>
      <c r="J537" s="1481"/>
      <c r="K537" s="1481"/>
      <c r="L537" s="1481"/>
      <c r="M537" s="1481"/>
      <c r="N537" s="1481"/>
      <c r="O537" s="1481"/>
      <c r="P537" s="1481"/>
      <c r="Q537" s="1481"/>
      <c r="R537" s="1481"/>
      <c r="S537" s="1482"/>
    </row>
    <row r="538" spans="1:19" x14ac:dyDescent="0.25">
      <c r="A538" s="1437" t="s">
        <v>54</v>
      </c>
      <c r="B538" s="1438"/>
      <c r="C538" s="1438"/>
      <c r="D538" s="1438"/>
      <c r="E538" s="660"/>
      <c r="F538" s="660"/>
      <c r="G538" s="660"/>
      <c r="H538" s="660"/>
      <c r="I538" s="660"/>
      <c r="J538" s="660"/>
      <c r="K538" s="660"/>
      <c r="L538" s="660"/>
      <c r="M538" s="660"/>
      <c r="N538" s="660"/>
      <c r="O538" s="660"/>
      <c r="P538" s="660"/>
      <c r="Q538" s="660"/>
      <c r="R538" s="660"/>
      <c r="S538" s="661"/>
    </row>
    <row r="539" spans="1:19" x14ac:dyDescent="0.25">
      <c r="A539" s="1477" t="s">
        <v>1372</v>
      </c>
      <c r="B539" s="1478"/>
      <c r="C539" s="1478"/>
      <c r="D539" s="1478"/>
      <c r="E539" s="1478"/>
      <c r="F539" s="1478"/>
      <c r="G539" s="1478"/>
      <c r="H539" s="1478"/>
      <c r="I539" s="1478"/>
      <c r="J539" s="1478"/>
      <c r="K539" s="1478"/>
      <c r="L539" s="1478"/>
      <c r="M539" s="1478"/>
      <c r="N539" s="1478"/>
      <c r="O539" s="1478"/>
      <c r="P539" s="1478"/>
      <c r="Q539" s="1478"/>
      <c r="R539" s="1478"/>
      <c r="S539" s="1479"/>
    </row>
    <row r="540" spans="1:19" x14ac:dyDescent="0.25">
      <c r="A540" s="1477"/>
      <c r="B540" s="1478"/>
      <c r="C540" s="1478"/>
      <c r="D540" s="1478"/>
      <c r="E540" s="1478"/>
      <c r="F540" s="1478"/>
      <c r="G540" s="1478"/>
      <c r="H540" s="1478"/>
      <c r="I540" s="1478"/>
      <c r="J540" s="1478"/>
      <c r="K540" s="1478"/>
      <c r="L540" s="1478"/>
      <c r="M540" s="1478"/>
      <c r="N540" s="1478"/>
      <c r="O540" s="1478"/>
      <c r="P540" s="1478"/>
      <c r="Q540" s="1478"/>
      <c r="R540" s="1478"/>
      <c r="S540" s="1479"/>
    </row>
    <row r="541" spans="1:19" x14ac:dyDescent="0.25">
      <c r="A541" s="1477"/>
      <c r="B541" s="1478"/>
      <c r="C541" s="1478"/>
      <c r="D541" s="1478"/>
      <c r="E541" s="1478"/>
      <c r="F541" s="1478"/>
      <c r="G541" s="1478"/>
      <c r="H541" s="1478"/>
      <c r="I541" s="1478"/>
      <c r="J541" s="1478"/>
      <c r="K541" s="1478"/>
      <c r="L541" s="1478"/>
      <c r="M541" s="1478"/>
      <c r="N541" s="1478"/>
      <c r="O541" s="1478"/>
      <c r="P541" s="1478"/>
      <c r="Q541" s="1478"/>
      <c r="R541" s="1478"/>
      <c r="S541" s="1479"/>
    </row>
    <row r="542" spans="1:19" x14ac:dyDescent="0.25">
      <c r="A542" s="1477"/>
      <c r="B542" s="1478"/>
      <c r="C542" s="1478"/>
      <c r="D542" s="1478"/>
      <c r="E542" s="1478"/>
      <c r="F542" s="1478"/>
      <c r="G542" s="1478"/>
      <c r="H542" s="1478"/>
      <c r="I542" s="1478"/>
      <c r="J542" s="1478"/>
      <c r="K542" s="1478"/>
      <c r="L542" s="1478"/>
      <c r="M542" s="1478"/>
      <c r="N542" s="1478"/>
      <c r="O542" s="1478"/>
      <c r="P542" s="1478"/>
      <c r="Q542" s="1478"/>
      <c r="R542" s="1478"/>
      <c r="S542" s="1479"/>
    </row>
    <row r="543" spans="1:19" x14ac:dyDescent="0.25">
      <c r="A543" s="1477"/>
      <c r="B543" s="1478"/>
      <c r="C543" s="1478"/>
      <c r="D543" s="1478"/>
      <c r="E543" s="1478"/>
      <c r="F543" s="1478"/>
      <c r="G543" s="1478"/>
      <c r="H543" s="1478"/>
      <c r="I543" s="1478"/>
      <c r="J543" s="1478"/>
      <c r="K543" s="1478"/>
      <c r="L543" s="1478"/>
      <c r="M543" s="1478"/>
      <c r="N543" s="1478"/>
      <c r="O543" s="1478"/>
      <c r="P543" s="1478"/>
      <c r="Q543" s="1478"/>
      <c r="R543" s="1478"/>
      <c r="S543" s="1479"/>
    </row>
    <row r="544" spans="1:19" x14ac:dyDescent="0.25">
      <c r="A544" s="1477"/>
      <c r="B544" s="1478"/>
      <c r="C544" s="1478"/>
      <c r="D544" s="1478"/>
      <c r="E544" s="1478"/>
      <c r="F544" s="1478"/>
      <c r="G544" s="1478"/>
      <c r="H544" s="1478"/>
      <c r="I544" s="1478"/>
      <c r="J544" s="1478"/>
      <c r="K544" s="1478"/>
      <c r="L544" s="1478"/>
      <c r="M544" s="1478"/>
      <c r="N544" s="1478"/>
      <c r="O544" s="1478"/>
      <c r="P544" s="1478"/>
      <c r="Q544" s="1478"/>
      <c r="R544" s="1478"/>
      <c r="S544" s="1479"/>
    </row>
    <row r="545" spans="1:19" x14ac:dyDescent="0.25">
      <c r="A545" s="1477"/>
      <c r="B545" s="1478"/>
      <c r="C545" s="1478"/>
      <c r="D545" s="1478"/>
      <c r="E545" s="1478"/>
      <c r="F545" s="1478"/>
      <c r="G545" s="1478"/>
      <c r="H545" s="1478"/>
      <c r="I545" s="1478"/>
      <c r="J545" s="1478"/>
      <c r="K545" s="1478"/>
      <c r="L545" s="1478"/>
      <c r="M545" s="1478"/>
      <c r="N545" s="1478"/>
      <c r="O545" s="1478"/>
      <c r="P545" s="1478"/>
      <c r="Q545" s="1478"/>
      <c r="R545" s="1478"/>
      <c r="S545" s="1479"/>
    </row>
    <row r="546" spans="1:19" x14ac:dyDescent="0.25">
      <c r="A546" s="1477"/>
      <c r="B546" s="1478"/>
      <c r="C546" s="1478"/>
      <c r="D546" s="1478"/>
      <c r="E546" s="1478"/>
      <c r="F546" s="1478"/>
      <c r="G546" s="1478"/>
      <c r="H546" s="1478"/>
      <c r="I546" s="1478"/>
      <c r="J546" s="1478"/>
      <c r="K546" s="1478"/>
      <c r="L546" s="1478"/>
      <c r="M546" s="1478"/>
      <c r="N546" s="1478"/>
      <c r="O546" s="1478"/>
      <c r="P546" s="1478"/>
      <c r="Q546" s="1478"/>
      <c r="R546" s="1478"/>
      <c r="S546" s="1479"/>
    </row>
    <row r="547" spans="1:19" x14ac:dyDescent="0.25">
      <c r="A547" s="1477"/>
      <c r="B547" s="1478"/>
      <c r="C547" s="1478"/>
      <c r="D547" s="1478"/>
      <c r="E547" s="1478"/>
      <c r="F547" s="1478"/>
      <c r="G547" s="1478"/>
      <c r="H547" s="1478"/>
      <c r="I547" s="1478"/>
      <c r="J547" s="1478"/>
      <c r="K547" s="1478"/>
      <c r="L547" s="1478"/>
      <c r="M547" s="1478"/>
      <c r="N547" s="1478"/>
      <c r="O547" s="1478"/>
      <c r="P547" s="1478"/>
      <c r="Q547" s="1478"/>
      <c r="R547" s="1478"/>
      <c r="S547" s="1479"/>
    </row>
    <row r="548" spans="1:19" x14ac:dyDescent="0.25">
      <c r="A548" s="1477"/>
      <c r="B548" s="1478"/>
      <c r="C548" s="1478"/>
      <c r="D548" s="1478"/>
      <c r="E548" s="1478"/>
      <c r="F548" s="1478"/>
      <c r="G548" s="1478"/>
      <c r="H548" s="1478"/>
      <c r="I548" s="1478"/>
      <c r="J548" s="1478"/>
      <c r="K548" s="1478"/>
      <c r="L548" s="1478"/>
      <c r="M548" s="1478"/>
      <c r="N548" s="1478"/>
      <c r="O548" s="1478"/>
      <c r="P548" s="1478"/>
      <c r="Q548" s="1478"/>
      <c r="R548" s="1478"/>
      <c r="S548" s="1479"/>
    </row>
    <row r="549" spans="1:19" x14ac:dyDescent="0.25">
      <c r="A549" s="1477"/>
      <c r="B549" s="1478"/>
      <c r="C549" s="1478"/>
      <c r="D549" s="1478"/>
      <c r="E549" s="1478"/>
      <c r="F549" s="1478"/>
      <c r="G549" s="1478"/>
      <c r="H549" s="1478"/>
      <c r="I549" s="1478"/>
      <c r="J549" s="1478"/>
      <c r="K549" s="1478"/>
      <c r="L549" s="1478"/>
      <c r="M549" s="1478"/>
      <c r="N549" s="1478"/>
      <c r="O549" s="1478"/>
      <c r="P549" s="1478"/>
      <c r="Q549" s="1478"/>
      <c r="R549" s="1478"/>
      <c r="S549" s="1479"/>
    </row>
    <row r="550" spans="1:19" x14ac:dyDescent="0.25">
      <c r="A550" s="1477"/>
      <c r="B550" s="1478"/>
      <c r="C550" s="1478"/>
      <c r="D550" s="1478"/>
      <c r="E550" s="1478"/>
      <c r="F550" s="1478"/>
      <c r="G550" s="1478"/>
      <c r="H550" s="1478"/>
      <c r="I550" s="1478"/>
      <c r="J550" s="1478"/>
      <c r="K550" s="1478"/>
      <c r="L550" s="1478"/>
      <c r="M550" s="1478"/>
      <c r="N550" s="1478"/>
      <c r="O550" s="1478"/>
      <c r="P550" s="1478"/>
      <c r="Q550" s="1478"/>
      <c r="R550" s="1478"/>
      <c r="S550" s="1479"/>
    </row>
    <row r="551" spans="1:19" x14ac:dyDescent="0.25">
      <c r="A551" s="1477"/>
      <c r="B551" s="1478"/>
      <c r="C551" s="1478"/>
      <c r="D551" s="1478"/>
      <c r="E551" s="1478"/>
      <c r="F551" s="1478"/>
      <c r="G551" s="1478"/>
      <c r="H551" s="1478"/>
      <c r="I551" s="1478"/>
      <c r="J551" s="1478"/>
      <c r="K551" s="1478"/>
      <c r="L551" s="1478"/>
      <c r="M551" s="1478"/>
      <c r="N551" s="1478"/>
      <c r="O551" s="1478"/>
      <c r="P551" s="1478"/>
      <c r="Q551" s="1478"/>
      <c r="R551" s="1478"/>
      <c r="S551" s="1479"/>
    </row>
    <row r="552" spans="1:19" x14ac:dyDescent="0.25">
      <c r="A552" s="1477"/>
      <c r="B552" s="1478"/>
      <c r="C552" s="1478"/>
      <c r="D552" s="1478"/>
      <c r="E552" s="1478"/>
      <c r="F552" s="1478"/>
      <c r="G552" s="1478"/>
      <c r="H552" s="1478"/>
      <c r="I552" s="1478"/>
      <c r="J552" s="1478"/>
      <c r="K552" s="1478"/>
      <c r="L552" s="1478"/>
      <c r="M552" s="1478"/>
      <c r="N552" s="1478"/>
      <c r="O552" s="1478"/>
      <c r="P552" s="1478"/>
      <c r="Q552" s="1478"/>
      <c r="R552" s="1478"/>
      <c r="S552" s="1479"/>
    </row>
    <row r="553" spans="1:19" x14ac:dyDescent="0.25">
      <c r="A553" s="1480"/>
      <c r="B553" s="1481"/>
      <c r="C553" s="1481"/>
      <c r="D553" s="1481"/>
      <c r="E553" s="1481"/>
      <c r="F553" s="1481"/>
      <c r="G553" s="1481"/>
      <c r="H553" s="1481"/>
      <c r="I553" s="1481"/>
      <c r="J553" s="1481"/>
      <c r="K553" s="1481"/>
      <c r="L553" s="1481"/>
      <c r="M553" s="1481"/>
      <c r="N553" s="1481"/>
      <c r="O553" s="1481"/>
      <c r="P553" s="1481"/>
      <c r="Q553" s="1481"/>
      <c r="R553" s="1481"/>
      <c r="S553" s="1482"/>
    </row>
    <row r="554" spans="1:19" x14ac:dyDescent="0.25">
      <c r="A554" s="1437" t="s">
        <v>60</v>
      </c>
      <c r="B554" s="1438"/>
      <c r="C554" s="1438"/>
      <c r="D554" s="1438"/>
      <c r="E554" s="665"/>
      <c r="F554" s="665"/>
      <c r="G554" s="665"/>
      <c r="H554" s="665"/>
      <c r="I554" s="665"/>
      <c r="J554" s="665"/>
      <c r="K554" s="666"/>
      <c r="L554" s="665"/>
      <c r="M554" s="665"/>
      <c r="N554" s="665"/>
      <c r="O554" s="665"/>
      <c r="P554" s="665"/>
      <c r="Q554" s="665"/>
      <c r="R554" s="665"/>
      <c r="S554" s="669"/>
    </row>
    <row r="555" spans="1:19" x14ac:dyDescent="0.25">
      <c r="A555" s="1477" t="s">
        <v>1373</v>
      </c>
      <c r="B555" s="1478"/>
      <c r="C555" s="1478"/>
      <c r="D555" s="1478"/>
      <c r="E555" s="1478"/>
      <c r="F555" s="1478"/>
      <c r="G555" s="1478"/>
      <c r="H555" s="1478"/>
      <c r="I555" s="1478"/>
      <c r="J555" s="1478"/>
      <c r="K555" s="1478"/>
      <c r="L555" s="1478"/>
      <c r="M555" s="1478"/>
      <c r="N555" s="1478"/>
      <c r="O555" s="1478"/>
      <c r="P555" s="1478"/>
      <c r="Q555" s="1478"/>
      <c r="R555" s="1478"/>
      <c r="S555" s="1479"/>
    </row>
    <row r="556" spans="1:19" x14ac:dyDescent="0.25">
      <c r="A556" s="1477"/>
      <c r="B556" s="1478"/>
      <c r="C556" s="1478"/>
      <c r="D556" s="1478"/>
      <c r="E556" s="1478"/>
      <c r="F556" s="1478"/>
      <c r="G556" s="1478"/>
      <c r="H556" s="1478"/>
      <c r="I556" s="1478"/>
      <c r="J556" s="1478"/>
      <c r="K556" s="1478"/>
      <c r="L556" s="1478"/>
      <c r="M556" s="1478"/>
      <c r="N556" s="1478"/>
      <c r="O556" s="1478"/>
      <c r="P556" s="1478"/>
      <c r="Q556" s="1478"/>
      <c r="R556" s="1478"/>
      <c r="S556" s="1479"/>
    </row>
    <row r="557" spans="1:19" x14ac:dyDescent="0.25">
      <c r="A557" s="1477"/>
      <c r="B557" s="1478"/>
      <c r="C557" s="1478"/>
      <c r="D557" s="1478"/>
      <c r="E557" s="1478"/>
      <c r="F557" s="1478"/>
      <c r="G557" s="1478"/>
      <c r="H557" s="1478"/>
      <c r="I557" s="1478"/>
      <c r="J557" s="1478"/>
      <c r="K557" s="1478"/>
      <c r="L557" s="1478"/>
      <c r="M557" s="1478"/>
      <c r="N557" s="1478"/>
      <c r="O557" s="1478"/>
      <c r="P557" s="1478"/>
      <c r="Q557" s="1478"/>
      <c r="R557" s="1478"/>
      <c r="S557" s="1479"/>
    </row>
    <row r="558" spans="1:19" x14ac:dyDescent="0.25">
      <c r="A558" s="495"/>
      <c r="B558" s="832"/>
      <c r="C558" s="654"/>
      <c r="D558" s="654"/>
      <c r="E558" s="654"/>
      <c r="F558" s="654"/>
      <c r="G558" s="654"/>
      <c r="H558" s="654"/>
      <c r="I558" s="654"/>
      <c r="J558" s="660"/>
      <c r="K558" s="1011"/>
      <c r="L558" s="884"/>
      <c r="M558" s="654"/>
      <c r="N558" s="895"/>
      <c r="O558" s="654"/>
      <c r="P558" s="654"/>
      <c r="Q558" s="654"/>
      <c r="R558" s="654"/>
      <c r="S558" s="663"/>
    </row>
    <row r="559" spans="1:19" x14ac:dyDescent="0.25">
      <c r="A559" s="495" t="s">
        <v>397</v>
      </c>
      <c r="B559" s="832"/>
      <c r="C559" s="654"/>
      <c r="D559" s="654"/>
      <c r="E559" s="654"/>
      <c r="F559" s="654"/>
      <c r="G559" s="654"/>
      <c r="H559" s="654"/>
      <c r="I559" s="1016"/>
      <c r="J559" s="660"/>
      <c r="K559" s="654"/>
      <c r="L559" s="884"/>
      <c r="M559" s="654"/>
      <c r="N559" s="895"/>
      <c r="O559" s="654"/>
      <c r="P559" s="654"/>
      <c r="Q559" s="654"/>
      <c r="R559" s="654"/>
      <c r="S559" s="663"/>
    </row>
    <row r="560" spans="1:19" x14ac:dyDescent="0.25">
      <c r="A560" s="875"/>
      <c r="B560" s="832"/>
      <c r="C560" s="654"/>
      <c r="D560" s="654"/>
      <c r="E560" s="654"/>
      <c r="F560" s="943"/>
      <c r="G560" s="943"/>
      <c r="H560" s="943"/>
      <c r="I560" s="943"/>
      <c r="J560" s="943"/>
      <c r="K560" s="943"/>
      <c r="L560" s="943"/>
      <c r="M560" s="943"/>
      <c r="N560" s="943"/>
      <c r="O560" s="654"/>
      <c r="P560" s="654"/>
      <c r="Q560" s="654"/>
      <c r="R560" s="654"/>
      <c r="S560" s="663"/>
    </row>
    <row r="561" spans="1:19" x14ac:dyDescent="0.25">
      <c r="A561" s="495"/>
      <c r="B561" s="832"/>
      <c r="C561" s="654"/>
      <c r="D561" s="654"/>
      <c r="E561" s="654"/>
      <c r="F561" s="654"/>
      <c r="G561" s="654"/>
      <c r="H561" s="915" t="s">
        <v>528</v>
      </c>
      <c r="I561" s="654"/>
      <c r="J561" s="654"/>
      <c r="K561" s="916" t="s">
        <v>1374</v>
      </c>
      <c r="L561" s="943"/>
      <c r="M561" s="915"/>
      <c r="N561" s="916" t="s">
        <v>61</v>
      </c>
      <c r="O561" s="654"/>
      <c r="P561" s="654"/>
      <c r="Q561" s="654"/>
      <c r="R561" s="654"/>
      <c r="S561" s="663"/>
    </row>
    <row r="562" spans="1:19" ht="15.6" x14ac:dyDescent="0.25">
      <c r="A562" s="875"/>
      <c r="B562" s="982" t="s">
        <v>1193</v>
      </c>
      <c r="C562" s="654"/>
      <c r="D562" s="654"/>
      <c r="E562" s="654"/>
      <c r="F562" s="654"/>
      <c r="G562" s="899"/>
      <c r="H562" s="865"/>
      <c r="I562" s="898" t="s">
        <v>1233</v>
      </c>
      <c r="J562" s="980" t="s">
        <v>1180</v>
      </c>
      <c r="K562" s="832"/>
      <c r="L562" s="832" t="s">
        <v>1375</v>
      </c>
      <c r="M562" s="981"/>
      <c r="N562" s="883"/>
      <c r="O562" s="864"/>
      <c r="P562" s="979" t="s">
        <v>62</v>
      </c>
      <c r="Q562" s="654"/>
      <c r="R562" s="654"/>
      <c r="S562" s="663"/>
    </row>
    <row r="563" spans="1:19" x14ac:dyDescent="0.25">
      <c r="A563" s="664"/>
      <c r="B563" s="654"/>
      <c r="C563" s="654"/>
      <c r="D563" s="654"/>
      <c r="E563" s="654"/>
      <c r="F563" s="920"/>
      <c r="G563" s="654"/>
      <c r="H563" s="830"/>
      <c r="I563" s="980"/>
      <c r="J563" s="832"/>
      <c r="K563" s="1059"/>
      <c r="L563" s="832"/>
      <c r="M563" s="654"/>
      <c r="N563" s="884"/>
      <c r="O563" s="654"/>
      <c r="P563" s="654"/>
      <c r="Q563" s="654"/>
      <c r="R563" s="654"/>
      <c r="S563" s="663"/>
    </row>
    <row r="564" spans="1:19" x14ac:dyDescent="0.25">
      <c r="A564" s="875"/>
      <c r="B564" s="654"/>
      <c r="C564" s="654"/>
      <c r="D564" s="654"/>
      <c r="E564" s="654"/>
      <c r="F564" s="660"/>
      <c r="G564" s="660"/>
      <c r="H564" s="660"/>
      <c r="I564" s="660"/>
      <c r="J564" s="660"/>
      <c r="K564" s="660"/>
      <c r="L564" s="660"/>
      <c r="M564" s="660"/>
      <c r="N564" s="660"/>
      <c r="O564" s="654"/>
      <c r="P564" s="654"/>
      <c r="Q564" s="654"/>
      <c r="R564" s="654"/>
      <c r="S564" s="663"/>
    </row>
    <row r="565" spans="1:19" x14ac:dyDescent="0.25">
      <c r="A565" s="664"/>
      <c r="B565" s="654"/>
      <c r="C565" s="654"/>
      <c r="D565" s="654"/>
      <c r="E565" s="654"/>
      <c r="F565" s="654"/>
      <c r="G565" s="915"/>
      <c r="H565" s="654"/>
      <c r="I565" s="654"/>
      <c r="J565" s="660"/>
      <c r="K565" s="654"/>
      <c r="L565" s="916"/>
      <c r="M565" s="654"/>
      <c r="N565" s="654"/>
      <c r="O565" s="654"/>
      <c r="P565" s="654"/>
      <c r="Q565" s="654"/>
      <c r="R565" s="654"/>
      <c r="S565" s="663"/>
    </row>
    <row r="566" spans="1:19" x14ac:dyDescent="0.25">
      <c r="A566" s="875"/>
      <c r="B566" s="654"/>
      <c r="C566" s="654"/>
      <c r="D566" s="654"/>
      <c r="E566" s="654"/>
      <c r="F566" s="901"/>
      <c r="G566" s="828"/>
      <c r="H566" s="1015"/>
      <c r="I566" s="1015"/>
      <c r="J566" s="897"/>
      <c r="K566" s="897"/>
      <c r="L566" s="897"/>
      <c r="M566" s="828"/>
      <c r="N566" s="900"/>
      <c r="O566" s="574"/>
      <c r="P566" s="574"/>
      <c r="Q566" s="574"/>
      <c r="R566" s="574"/>
      <c r="S566" s="577"/>
    </row>
    <row r="567" spans="1:19" x14ac:dyDescent="0.25">
      <c r="A567" s="1437" t="s">
        <v>352</v>
      </c>
      <c r="B567" s="1438"/>
      <c r="C567" s="1438"/>
      <c r="D567" s="1438"/>
      <c r="E567" s="665"/>
      <c r="F567" s="660"/>
      <c r="G567" s="660"/>
      <c r="H567" s="660"/>
      <c r="I567" s="660"/>
      <c r="J567" s="660"/>
      <c r="K567" s="896"/>
      <c r="L567" s="660"/>
      <c r="M567" s="660"/>
      <c r="N567" s="665"/>
      <c r="O567" s="665"/>
      <c r="P567" s="665"/>
      <c r="Q567" s="665"/>
      <c r="R567" s="665"/>
      <c r="S567" s="669"/>
    </row>
    <row r="568" spans="1:19" x14ac:dyDescent="0.25">
      <c r="A568" s="1446"/>
      <c r="B568" s="1447"/>
      <c r="C568" s="1447"/>
      <c r="D568" s="1447"/>
      <c r="E568" s="1447"/>
      <c r="F568" s="1447"/>
      <c r="G568" s="1447"/>
      <c r="H568" s="1447"/>
      <c r="I568" s="1447"/>
      <c r="J568" s="1447"/>
      <c r="K568" s="1447"/>
      <c r="L568" s="1447"/>
      <c r="M568" s="1447"/>
      <c r="N568" s="1447"/>
      <c r="O568" s="1447"/>
      <c r="P568" s="1447"/>
      <c r="Q568" s="1447"/>
      <c r="R568" s="1447"/>
      <c r="S568" s="1448"/>
    </row>
    <row r="569" spans="1:19" x14ac:dyDescent="0.25">
      <c r="A569" s="1446"/>
      <c r="B569" s="1447"/>
      <c r="C569" s="1447"/>
      <c r="D569" s="1447"/>
      <c r="E569" s="1447"/>
      <c r="F569" s="1447"/>
      <c r="G569" s="1447"/>
      <c r="H569" s="1447"/>
      <c r="I569" s="1447"/>
      <c r="J569" s="1447"/>
      <c r="K569" s="1447"/>
      <c r="L569" s="1447"/>
      <c r="M569" s="1447"/>
      <c r="N569" s="1447"/>
      <c r="O569" s="1447"/>
      <c r="P569" s="1447"/>
      <c r="Q569" s="1447"/>
      <c r="R569" s="1447"/>
      <c r="S569" s="1448"/>
    </row>
    <row r="570" spans="1:19" x14ac:dyDescent="0.25">
      <c r="A570" s="1446"/>
      <c r="B570" s="1447"/>
      <c r="C570" s="1447"/>
      <c r="D570" s="1447"/>
      <c r="E570" s="1447"/>
      <c r="F570" s="1447"/>
      <c r="G570" s="1447"/>
      <c r="H570" s="1447"/>
      <c r="I570" s="1447"/>
      <c r="J570" s="1447"/>
      <c r="K570" s="1447"/>
      <c r="L570" s="1447"/>
      <c r="M570" s="1447"/>
      <c r="N570" s="1447"/>
      <c r="O570" s="1447"/>
      <c r="P570" s="1447"/>
      <c r="Q570" s="1447"/>
      <c r="R570" s="1447"/>
      <c r="S570" s="1448"/>
    </row>
    <row r="571" spans="1:19" x14ac:dyDescent="0.25">
      <c r="A571" s="875"/>
      <c r="B571" s="832"/>
      <c r="C571" s="832"/>
      <c r="D571" s="832"/>
      <c r="E571" s="832"/>
      <c r="F571" s="832"/>
      <c r="G571" s="832"/>
      <c r="H571" s="832"/>
      <c r="I571" s="832"/>
      <c r="J571" s="832"/>
      <c r="K571" s="917"/>
      <c r="L571" s="918"/>
      <c r="M571" s="917"/>
      <c r="N571" s="832"/>
      <c r="O571" s="832"/>
      <c r="P571" s="918"/>
      <c r="Q571" s="832"/>
      <c r="R571" s="654"/>
      <c r="S571" s="663"/>
    </row>
    <row r="572" spans="1:19" x14ac:dyDescent="0.25">
      <c r="A572" s="875"/>
      <c r="B572" s="944" t="s">
        <v>1376</v>
      </c>
      <c r="C572" s="832"/>
      <c r="D572" s="832"/>
      <c r="E572" s="832"/>
      <c r="F572" s="832"/>
      <c r="G572" s="832"/>
      <c r="H572" s="832"/>
      <c r="I572" s="832"/>
      <c r="J572" s="1563" t="s">
        <v>1378</v>
      </c>
      <c r="K572" s="1563"/>
      <c r="L572" s="1563"/>
      <c r="M572" s="1563"/>
      <c r="N572" s="1563"/>
      <c r="O572" s="1563"/>
      <c r="P572" s="918"/>
      <c r="Q572" s="832"/>
      <c r="R572" s="654"/>
      <c r="S572" s="663"/>
    </row>
    <row r="573" spans="1:19" x14ac:dyDescent="0.25">
      <c r="A573" s="875"/>
      <c r="B573" s="457" t="s">
        <v>1377</v>
      </c>
      <c r="C573" s="832"/>
      <c r="D573" s="832"/>
      <c r="E573" s="832"/>
      <c r="F573" s="832"/>
      <c r="G573" s="832"/>
      <c r="H573" s="832"/>
      <c r="I573" s="832"/>
      <c r="J573" s="832"/>
      <c r="K573" s="1011"/>
      <c r="L573" s="999"/>
      <c r="M573" s="892"/>
      <c r="N573" s="895"/>
      <c r="O573" s="892"/>
      <c r="P573" s="892"/>
      <c r="Q573" s="895"/>
      <c r="R573" s="654"/>
      <c r="S573" s="663"/>
    </row>
    <row r="574" spans="1:19" x14ac:dyDescent="0.25">
      <c r="A574" s="875"/>
      <c r="B574" s="832"/>
      <c r="C574" s="832"/>
      <c r="D574" s="832"/>
      <c r="E574" s="832"/>
      <c r="F574" s="832"/>
      <c r="G574" s="832"/>
      <c r="H574" s="832"/>
      <c r="I574" s="832"/>
      <c r="J574" s="832"/>
      <c r="K574" s="1011"/>
      <c r="L574" s="999"/>
      <c r="M574" s="892"/>
      <c r="N574" s="895"/>
      <c r="O574" s="892"/>
      <c r="P574" s="892"/>
      <c r="Q574" s="895"/>
      <c r="R574" s="654"/>
      <c r="S574" s="663"/>
    </row>
    <row r="575" spans="1:19" x14ac:dyDescent="0.25">
      <c r="A575" s="875"/>
      <c r="B575" s="832"/>
      <c r="C575" s="832"/>
      <c r="D575" s="832"/>
      <c r="E575" s="832"/>
      <c r="F575" s="832"/>
      <c r="G575" s="832"/>
      <c r="H575" s="832"/>
      <c r="I575" s="832"/>
      <c r="J575" s="832"/>
      <c r="K575" s="1011"/>
      <c r="L575" s="892"/>
      <c r="M575" s="892"/>
      <c r="N575" s="895"/>
      <c r="O575" s="892"/>
      <c r="P575" s="892"/>
      <c r="Q575" s="895"/>
      <c r="R575" s="654"/>
      <c r="S575" s="663"/>
    </row>
    <row r="576" spans="1:19" x14ac:dyDescent="0.25">
      <c r="A576" s="875"/>
      <c r="B576" s="457" t="s">
        <v>1028</v>
      </c>
      <c r="C576" s="832"/>
      <c r="D576" s="832"/>
      <c r="E576" s="832"/>
      <c r="F576" s="832"/>
      <c r="G576" s="832"/>
      <c r="H576" s="832"/>
      <c r="I576" s="832"/>
      <c r="J576" s="832"/>
      <c r="K576" s="1011"/>
      <c r="L576" s="892"/>
      <c r="M576" s="892"/>
      <c r="N576" s="895"/>
      <c r="O576" s="944" t="s">
        <v>1053</v>
      </c>
      <c r="P576" s="892"/>
      <c r="Q576" s="895"/>
      <c r="R576" s="654"/>
      <c r="S576" s="663"/>
    </row>
    <row r="577" spans="1:19" x14ac:dyDescent="0.25">
      <c r="A577" s="875"/>
      <c r="B577" s="457" t="s">
        <v>1379</v>
      </c>
      <c r="C577" s="832"/>
      <c r="D577" s="832"/>
      <c r="E577" s="832"/>
      <c r="F577" s="832"/>
      <c r="G577" s="832"/>
      <c r="H577" s="832"/>
      <c r="I577" s="832"/>
      <c r="J577" s="832"/>
      <c r="K577" s="1011"/>
      <c r="L577" s="892"/>
      <c r="M577" s="892"/>
      <c r="N577" s="895"/>
      <c r="O577" s="892"/>
      <c r="P577" s="892"/>
      <c r="Q577" s="895"/>
      <c r="R577" s="654"/>
      <c r="S577" s="663"/>
    </row>
    <row r="578" spans="1:19" x14ac:dyDescent="0.25">
      <c r="A578" s="875"/>
      <c r="B578" s="457" t="s">
        <v>1380</v>
      </c>
      <c r="C578" s="832"/>
      <c r="D578" s="832"/>
      <c r="E578" s="832"/>
      <c r="F578" s="832"/>
      <c r="G578" s="832"/>
      <c r="H578" s="832"/>
      <c r="I578" s="832"/>
      <c r="J578" s="832"/>
      <c r="K578" s="917"/>
      <c r="L578" s="918"/>
      <c r="M578" s="917"/>
      <c r="N578" s="832"/>
      <c r="O578" s="832"/>
      <c r="P578" s="918"/>
      <c r="Q578" s="832"/>
      <c r="R578" s="654"/>
      <c r="S578" s="663"/>
    </row>
    <row r="579" spans="1:19" x14ac:dyDescent="0.25">
      <c r="A579" s="578"/>
      <c r="B579" s="574"/>
      <c r="C579" s="574"/>
      <c r="D579" s="574"/>
      <c r="E579" s="574"/>
      <c r="F579" s="574"/>
      <c r="G579" s="574"/>
      <c r="H579" s="574"/>
      <c r="I579" s="574"/>
      <c r="J579" s="574"/>
      <c r="K579" s="574"/>
      <c r="L579" s="574"/>
      <c r="M579" s="574"/>
      <c r="N579" s="574"/>
      <c r="O579" s="574"/>
      <c r="P579" s="574"/>
      <c r="Q579" s="574"/>
      <c r="R579" s="574"/>
      <c r="S579" s="577"/>
    </row>
    <row r="580" spans="1:19" ht="13.8" x14ac:dyDescent="0.25">
      <c r="A580" s="1452" t="s">
        <v>51</v>
      </c>
      <c r="B580" s="1453"/>
      <c r="C580" s="1453"/>
      <c r="D580" s="1454"/>
      <c r="E580" s="1455" t="s">
        <v>950</v>
      </c>
      <c r="F580" s="1456"/>
      <c r="G580" s="1456"/>
      <c r="H580" s="1456"/>
      <c r="I580" s="1456"/>
      <c r="J580" s="1456"/>
      <c r="K580" s="1456"/>
      <c r="L580" s="1456"/>
      <c r="M580" s="1456"/>
      <c r="N580" s="1456"/>
      <c r="O580" s="1456"/>
      <c r="P580" s="1456"/>
      <c r="Q580" s="1456"/>
      <c r="R580" s="1456"/>
      <c r="S580" s="1457"/>
    </row>
    <row r="581" spans="1:19" ht="13.8" x14ac:dyDescent="0.25">
      <c r="A581" s="1461" t="s">
        <v>1381</v>
      </c>
      <c r="B581" s="1462"/>
      <c r="C581" s="1462"/>
      <c r="D581" s="1463"/>
      <c r="E581" s="1458"/>
      <c r="F581" s="1459"/>
      <c r="G581" s="1459"/>
      <c r="H581" s="1459"/>
      <c r="I581" s="1459"/>
      <c r="J581" s="1459"/>
      <c r="K581" s="1459"/>
      <c r="L581" s="1459"/>
      <c r="M581" s="1459"/>
      <c r="N581" s="1459"/>
      <c r="O581" s="1459"/>
      <c r="P581" s="1459"/>
      <c r="Q581" s="1459"/>
      <c r="R581" s="1459"/>
      <c r="S581" s="1460"/>
    </row>
    <row r="582" spans="1:19" ht="13.8" x14ac:dyDescent="0.25">
      <c r="A582" s="1464" t="s">
        <v>52</v>
      </c>
      <c r="B582" s="1465"/>
      <c r="C582" s="1465"/>
      <c r="D582" s="1466"/>
      <c r="E582" s="1467" t="s">
        <v>958</v>
      </c>
      <c r="F582" s="1468"/>
      <c r="G582" s="1468"/>
      <c r="H582" s="1468"/>
      <c r="I582" s="1468"/>
      <c r="J582" s="1468"/>
      <c r="K582" s="1468"/>
      <c r="L582" s="1468"/>
      <c r="M582" s="1468"/>
      <c r="N582" s="1468"/>
      <c r="O582" s="1468"/>
      <c r="P582" s="1468"/>
      <c r="Q582" s="1468"/>
      <c r="R582" s="1468"/>
      <c r="S582" s="1469"/>
    </row>
    <row r="583" spans="1:19" x14ac:dyDescent="0.25">
      <c r="A583" s="1437" t="s">
        <v>53</v>
      </c>
      <c r="B583" s="1438"/>
      <c r="C583" s="1438"/>
      <c r="D583" s="1438"/>
      <c r="E583" s="1017"/>
      <c r="F583" s="660"/>
      <c r="G583" s="660"/>
      <c r="H583" s="660"/>
      <c r="I583" s="660"/>
      <c r="J583" s="660"/>
      <c r="K583" s="660"/>
      <c r="L583" s="660"/>
      <c r="M583" s="660"/>
      <c r="N583" s="660"/>
      <c r="O583" s="660"/>
      <c r="P583" s="660"/>
      <c r="Q583" s="660"/>
      <c r="R583" s="660"/>
      <c r="S583" s="661"/>
    </row>
    <row r="584" spans="1:19" x14ac:dyDescent="0.25">
      <c r="A584" s="1470" t="s">
        <v>1382</v>
      </c>
      <c r="B584" s="1471"/>
      <c r="C584" s="1471"/>
      <c r="D584" s="1471"/>
      <c r="E584" s="1471"/>
      <c r="F584" s="1471"/>
      <c r="G584" s="1471"/>
      <c r="H584" s="1471"/>
      <c r="I584" s="1471"/>
      <c r="J584" s="1471"/>
      <c r="K584" s="1471"/>
      <c r="L584" s="1471"/>
      <c r="M584" s="1471"/>
      <c r="N584" s="1471"/>
      <c r="O584" s="1471"/>
      <c r="P584" s="1471"/>
      <c r="Q584" s="1471"/>
      <c r="R584" s="1471"/>
      <c r="S584" s="1472"/>
    </row>
    <row r="585" spans="1:19" x14ac:dyDescent="0.25">
      <c r="A585" s="1473"/>
      <c r="B585" s="1471"/>
      <c r="C585" s="1471"/>
      <c r="D585" s="1471"/>
      <c r="E585" s="1471"/>
      <c r="F585" s="1471"/>
      <c r="G585" s="1471"/>
      <c r="H585" s="1471"/>
      <c r="I585" s="1471"/>
      <c r="J585" s="1471"/>
      <c r="K585" s="1471"/>
      <c r="L585" s="1471"/>
      <c r="M585" s="1471"/>
      <c r="N585" s="1471"/>
      <c r="O585" s="1471"/>
      <c r="P585" s="1471"/>
      <c r="Q585" s="1471"/>
      <c r="R585" s="1471"/>
      <c r="S585" s="1472"/>
    </row>
    <row r="586" spans="1:19" x14ac:dyDescent="0.25">
      <c r="A586" s="1473"/>
      <c r="B586" s="1471"/>
      <c r="C586" s="1471"/>
      <c r="D586" s="1471"/>
      <c r="E586" s="1471"/>
      <c r="F586" s="1471"/>
      <c r="G586" s="1471"/>
      <c r="H586" s="1471"/>
      <c r="I586" s="1471"/>
      <c r="J586" s="1471"/>
      <c r="K586" s="1471"/>
      <c r="L586" s="1471"/>
      <c r="M586" s="1471"/>
      <c r="N586" s="1471"/>
      <c r="O586" s="1471"/>
      <c r="P586" s="1471"/>
      <c r="Q586" s="1471"/>
      <c r="R586" s="1471"/>
      <c r="S586" s="1472"/>
    </row>
    <row r="587" spans="1:19" x14ac:dyDescent="0.25">
      <c r="A587" s="1473"/>
      <c r="B587" s="1471"/>
      <c r="C587" s="1471"/>
      <c r="D587" s="1471"/>
      <c r="E587" s="1471"/>
      <c r="F587" s="1471"/>
      <c r="G587" s="1471"/>
      <c r="H587" s="1471"/>
      <c r="I587" s="1471"/>
      <c r="J587" s="1471"/>
      <c r="K587" s="1471"/>
      <c r="L587" s="1471"/>
      <c r="M587" s="1471"/>
      <c r="N587" s="1471"/>
      <c r="O587" s="1471"/>
      <c r="P587" s="1471"/>
      <c r="Q587" s="1471"/>
      <c r="R587" s="1471"/>
      <c r="S587" s="1472"/>
    </row>
    <row r="588" spans="1:19" x14ac:dyDescent="0.25">
      <c r="A588" s="1473"/>
      <c r="B588" s="1471"/>
      <c r="C588" s="1471"/>
      <c r="D588" s="1471"/>
      <c r="E588" s="1471"/>
      <c r="F588" s="1471"/>
      <c r="G588" s="1471"/>
      <c r="H588" s="1471"/>
      <c r="I588" s="1471"/>
      <c r="J588" s="1471"/>
      <c r="K588" s="1471"/>
      <c r="L588" s="1471"/>
      <c r="M588" s="1471"/>
      <c r="N588" s="1471"/>
      <c r="O588" s="1471"/>
      <c r="P588" s="1471"/>
      <c r="Q588" s="1471"/>
      <c r="R588" s="1471"/>
      <c r="S588" s="1472"/>
    </row>
    <row r="589" spans="1:19" x14ac:dyDescent="0.25">
      <c r="A589" s="1473"/>
      <c r="B589" s="1471"/>
      <c r="C589" s="1471"/>
      <c r="D589" s="1471"/>
      <c r="E589" s="1471"/>
      <c r="F589" s="1471"/>
      <c r="G589" s="1471"/>
      <c r="H589" s="1471"/>
      <c r="I589" s="1471"/>
      <c r="J589" s="1471"/>
      <c r="K589" s="1471"/>
      <c r="L589" s="1471"/>
      <c r="M589" s="1471"/>
      <c r="N589" s="1471"/>
      <c r="O589" s="1471"/>
      <c r="P589" s="1471"/>
      <c r="Q589" s="1471"/>
      <c r="R589" s="1471"/>
      <c r="S589" s="1472"/>
    </row>
    <row r="590" spans="1:19" x14ac:dyDescent="0.25">
      <c r="A590" s="1473"/>
      <c r="B590" s="1471"/>
      <c r="C590" s="1471"/>
      <c r="D590" s="1471"/>
      <c r="E590" s="1471"/>
      <c r="F590" s="1471"/>
      <c r="G590" s="1471"/>
      <c r="H590" s="1471"/>
      <c r="I590" s="1471"/>
      <c r="J590" s="1471"/>
      <c r="K590" s="1471"/>
      <c r="L590" s="1471"/>
      <c r="M590" s="1471"/>
      <c r="N590" s="1471"/>
      <c r="O590" s="1471"/>
      <c r="P590" s="1471"/>
      <c r="Q590" s="1471"/>
      <c r="R590" s="1471"/>
      <c r="S590" s="1472"/>
    </row>
    <row r="591" spans="1:19" x14ac:dyDescent="0.25">
      <c r="A591" s="1474"/>
      <c r="B591" s="1475"/>
      <c r="C591" s="1475"/>
      <c r="D591" s="1475"/>
      <c r="E591" s="1475"/>
      <c r="F591" s="1475"/>
      <c r="G591" s="1475"/>
      <c r="H591" s="1475"/>
      <c r="I591" s="1475"/>
      <c r="J591" s="1475"/>
      <c r="K591" s="1475"/>
      <c r="L591" s="1475"/>
      <c r="M591" s="1475"/>
      <c r="N591" s="1475"/>
      <c r="O591" s="1475"/>
      <c r="P591" s="1475"/>
      <c r="Q591" s="1475"/>
      <c r="R591" s="1475"/>
      <c r="S591" s="1476"/>
    </row>
    <row r="592" spans="1:19" x14ac:dyDescent="0.25">
      <c r="A592" s="1437" t="s">
        <v>351</v>
      </c>
      <c r="B592" s="1438"/>
      <c r="C592" s="1438"/>
      <c r="D592" s="1438"/>
      <c r="E592" s="668"/>
      <c r="F592" s="665"/>
      <c r="G592" s="665"/>
      <c r="H592" s="665"/>
      <c r="I592" s="665"/>
      <c r="J592" s="665"/>
      <c r="K592" s="665"/>
      <c r="L592" s="665"/>
      <c r="M592" s="665"/>
      <c r="N592" s="665"/>
      <c r="O592" s="665"/>
      <c r="P592" s="665"/>
      <c r="Q592" s="665"/>
      <c r="R592" s="665"/>
      <c r="S592" s="669"/>
    </row>
    <row r="593" spans="1:19" x14ac:dyDescent="0.25">
      <c r="A593" s="1477"/>
      <c r="B593" s="1478"/>
      <c r="C593" s="1478"/>
      <c r="D593" s="1478"/>
      <c r="E593" s="1478"/>
      <c r="F593" s="1478"/>
      <c r="G593" s="1478"/>
      <c r="H593" s="1478"/>
      <c r="I593" s="1478"/>
      <c r="J593" s="1478"/>
      <c r="K593" s="1478"/>
      <c r="L593" s="1478"/>
      <c r="M593" s="1478"/>
      <c r="N593" s="1478"/>
      <c r="O593" s="1478"/>
      <c r="P593" s="1478"/>
      <c r="Q593" s="1478"/>
      <c r="R593" s="1478"/>
      <c r="S593" s="1479"/>
    </row>
    <row r="594" spans="1:19" x14ac:dyDescent="0.25">
      <c r="A594" s="1477"/>
      <c r="B594" s="1478"/>
      <c r="C594" s="1478"/>
      <c r="D594" s="1478"/>
      <c r="E594" s="1478"/>
      <c r="F594" s="1478"/>
      <c r="G594" s="1478"/>
      <c r="H594" s="1478"/>
      <c r="I594" s="1478"/>
      <c r="J594" s="1478"/>
      <c r="K594" s="1478"/>
      <c r="L594" s="1478"/>
      <c r="M594" s="1478"/>
      <c r="N594" s="1478"/>
      <c r="O594" s="1478"/>
      <c r="P594" s="1478"/>
      <c r="Q594" s="1478"/>
      <c r="R594" s="1478"/>
      <c r="S594" s="1479"/>
    </row>
    <row r="595" spans="1:19" x14ac:dyDescent="0.25">
      <c r="A595" s="1480"/>
      <c r="B595" s="1481"/>
      <c r="C595" s="1481"/>
      <c r="D595" s="1481"/>
      <c r="E595" s="1481"/>
      <c r="F595" s="1481"/>
      <c r="G595" s="1481"/>
      <c r="H595" s="1481"/>
      <c r="I595" s="1481"/>
      <c r="J595" s="1481"/>
      <c r="K595" s="1481"/>
      <c r="L595" s="1481"/>
      <c r="M595" s="1481"/>
      <c r="N595" s="1481"/>
      <c r="O595" s="1481"/>
      <c r="P595" s="1481"/>
      <c r="Q595" s="1481"/>
      <c r="R595" s="1481"/>
      <c r="S595" s="1482"/>
    </row>
    <row r="596" spans="1:19" x14ac:dyDescent="0.25">
      <c r="A596" s="1437" t="s">
        <v>54</v>
      </c>
      <c r="B596" s="1438"/>
      <c r="C596" s="1438"/>
      <c r="D596" s="1438"/>
      <c r="E596" s="660"/>
      <c r="F596" s="660"/>
      <c r="G596" s="660"/>
      <c r="H596" s="660"/>
      <c r="I596" s="660"/>
      <c r="J596" s="660"/>
      <c r="K596" s="660"/>
      <c r="L596" s="660"/>
      <c r="M596" s="660"/>
      <c r="N596" s="660"/>
      <c r="O596" s="660"/>
      <c r="P596" s="660"/>
      <c r="Q596" s="660"/>
      <c r="R596" s="660"/>
      <c r="S596" s="661"/>
    </row>
    <row r="597" spans="1:19" x14ac:dyDescent="0.25">
      <c r="A597" s="1477" t="s">
        <v>1383</v>
      </c>
      <c r="B597" s="1478"/>
      <c r="C597" s="1478"/>
      <c r="D597" s="1478"/>
      <c r="E597" s="1478"/>
      <c r="F597" s="1478"/>
      <c r="G597" s="1478"/>
      <c r="H597" s="1478"/>
      <c r="I597" s="1478"/>
      <c r="J597" s="1478"/>
      <c r="K597" s="1478"/>
      <c r="L597" s="1478"/>
      <c r="M597" s="1478"/>
      <c r="N597" s="1478"/>
      <c r="O597" s="1478"/>
      <c r="P597" s="1478"/>
      <c r="Q597" s="1478"/>
      <c r="R597" s="1478"/>
      <c r="S597" s="1479"/>
    </row>
    <row r="598" spans="1:19" x14ac:dyDescent="0.25">
      <c r="A598" s="1477"/>
      <c r="B598" s="1478"/>
      <c r="C598" s="1478"/>
      <c r="D598" s="1478"/>
      <c r="E598" s="1478"/>
      <c r="F598" s="1478"/>
      <c r="G598" s="1478"/>
      <c r="H598" s="1478"/>
      <c r="I598" s="1478"/>
      <c r="J598" s="1478"/>
      <c r="K598" s="1478"/>
      <c r="L598" s="1478"/>
      <c r="M598" s="1478"/>
      <c r="N598" s="1478"/>
      <c r="O598" s="1478"/>
      <c r="P598" s="1478"/>
      <c r="Q598" s="1478"/>
      <c r="R598" s="1478"/>
      <c r="S598" s="1479"/>
    </row>
    <row r="599" spans="1:19" x14ac:dyDescent="0.25">
      <c r="A599" s="1477"/>
      <c r="B599" s="1478"/>
      <c r="C599" s="1478"/>
      <c r="D599" s="1478"/>
      <c r="E599" s="1478"/>
      <c r="F599" s="1478"/>
      <c r="G599" s="1478"/>
      <c r="H599" s="1478"/>
      <c r="I599" s="1478"/>
      <c r="J599" s="1478"/>
      <c r="K599" s="1478"/>
      <c r="L599" s="1478"/>
      <c r="M599" s="1478"/>
      <c r="N599" s="1478"/>
      <c r="O599" s="1478"/>
      <c r="P599" s="1478"/>
      <c r="Q599" s="1478"/>
      <c r="R599" s="1478"/>
      <c r="S599" s="1479"/>
    </row>
    <row r="600" spans="1:19" x14ac:dyDescent="0.25">
      <c r="A600" s="1477"/>
      <c r="B600" s="1478"/>
      <c r="C600" s="1478"/>
      <c r="D600" s="1478"/>
      <c r="E600" s="1478"/>
      <c r="F600" s="1478"/>
      <c r="G600" s="1478"/>
      <c r="H600" s="1478"/>
      <c r="I600" s="1478"/>
      <c r="J600" s="1478"/>
      <c r="K600" s="1478"/>
      <c r="L600" s="1478"/>
      <c r="M600" s="1478"/>
      <c r="N600" s="1478"/>
      <c r="O600" s="1478"/>
      <c r="P600" s="1478"/>
      <c r="Q600" s="1478"/>
      <c r="R600" s="1478"/>
      <c r="S600" s="1479"/>
    </row>
    <row r="601" spans="1:19" x14ac:dyDescent="0.25">
      <c r="A601" s="1477"/>
      <c r="B601" s="1478"/>
      <c r="C601" s="1478"/>
      <c r="D601" s="1478"/>
      <c r="E601" s="1478"/>
      <c r="F601" s="1478"/>
      <c r="G601" s="1478"/>
      <c r="H601" s="1478"/>
      <c r="I601" s="1478"/>
      <c r="J601" s="1478"/>
      <c r="K601" s="1478"/>
      <c r="L601" s="1478"/>
      <c r="M601" s="1478"/>
      <c r="N601" s="1478"/>
      <c r="O601" s="1478"/>
      <c r="P601" s="1478"/>
      <c r="Q601" s="1478"/>
      <c r="R601" s="1478"/>
      <c r="S601" s="1479"/>
    </row>
    <row r="602" spans="1:19" x14ac:dyDescent="0.25">
      <c r="A602" s="1477"/>
      <c r="B602" s="1478"/>
      <c r="C602" s="1478"/>
      <c r="D602" s="1478"/>
      <c r="E602" s="1478"/>
      <c r="F602" s="1478"/>
      <c r="G602" s="1478"/>
      <c r="H602" s="1478"/>
      <c r="I602" s="1478"/>
      <c r="J602" s="1478"/>
      <c r="K602" s="1478"/>
      <c r="L602" s="1478"/>
      <c r="M602" s="1478"/>
      <c r="N602" s="1478"/>
      <c r="O602" s="1478"/>
      <c r="P602" s="1478"/>
      <c r="Q602" s="1478"/>
      <c r="R602" s="1478"/>
      <c r="S602" s="1479"/>
    </row>
    <row r="603" spans="1:19" x14ac:dyDescent="0.25">
      <c r="A603" s="1477"/>
      <c r="B603" s="1478"/>
      <c r="C603" s="1478"/>
      <c r="D603" s="1478"/>
      <c r="E603" s="1478"/>
      <c r="F603" s="1478"/>
      <c r="G603" s="1478"/>
      <c r="H603" s="1478"/>
      <c r="I603" s="1478"/>
      <c r="J603" s="1478"/>
      <c r="K603" s="1478"/>
      <c r="L603" s="1478"/>
      <c r="M603" s="1478"/>
      <c r="N603" s="1478"/>
      <c r="O603" s="1478"/>
      <c r="P603" s="1478"/>
      <c r="Q603" s="1478"/>
      <c r="R603" s="1478"/>
      <c r="S603" s="1479"/>
    </row>
    <row r="604" spans="1:19" x14ac:dyDescent="0.25">
      <c r="A604" s="1477"/>
      <c r="B604" s="1478"/>
      <c r="C604" s="1478"/>
      <c r="D604" s="1478"/>
      <c r="E604" s="1478"/>
      <c r="F604" s="1478"/>
      <c r="G604" s="1478"/>
      <c r="H604" s="1478"/>
      <c r="I604" s="1478"/>
      <c r="J604" s="1478"/>
      <c r="K604" s="1478"/>
      <c r="L604" s="1478"/>
      <c r="M604" s="1478"/>
      <c r="N604" s="1478"/>
      <c r="O604" s="1478"/>
      <c r="P604" s="1478"/>
      <c r="Q604" s="1478"/>
      <c r="R604" s="1478"/>
      <c r="S604" s="1479"/>
    </row>
    <row r="605" spans="1:19" x14ac:dyDescent="0.25">
      <c r="A605" s="1477"/>
      <c r="B605" s="1478"/>
      <c r="C605" s="1478"/>
      <c r="D605" s="1478"/>
      <c r="E605" s="1478"/>
      <c r="F605" s="1478"/>
      <c r="G605" s="1478"/>
      <c r="H605" s="1478"/>
      <c r="I605" s="1478"/>
      <c r="J605" s="1478"/>
      <c r="K605" s="1478"/>
      <c r="L605" s="1478"/>
      <c r="M605" s="1478"/>
      <c r="N605" s="1478"/>
      <c r="O605" s="1478"/>
      <c r="P605" s="1478"/>
      <c r="Q605" s="1478"/>
      <c r="R605" s="1478"/>
      <c r="S605" s="1479"/>
    </row>
    <row r="606" spans="1:19" x14ac:dyDescent="0.25">
      <c r="A606" s="1477"/>
      <c r="B606" s="1478"/>
      <c r="C606" s="1478"/>
      <c r="D606" s="1478"/>
      <c r="E606" s="1478"/>
      <c r="F606" s="1478"/>
      <c r="G606" s="1478"/>
      <c r="H606" s="1478"/>
      <c r="I606" s="1478"/>
      <c r="J606" s="1478"/>
      <c r="K606" s="1478"/>
      <c r="L606" s="1478"/>
      <c r="M606" s="1478"/>
      <c r="N606" s="1478"/>
      <c r="O606" s="1478"/>
      <c r="P606" s="1478"/>
      <c r="Q606" s="1478"/>
      <c r="R606" s="1478"/>
      <c r="S606" s="1479"/>
    </row>
    <row r="607" spans="1:19" x14ac:dyDescent="0.25">
      <c r="A607" s="1477"/>
      <c r="B607" s="1478"/>
      <c r="C607" s="1478"/>
      <c r="D607" s="1478"/>
      <c r="E607" s="1478"/>
      <c r="F607" s="1478"/>
      <c r="G607" s="1478"/>
      <c r="H607" s="1478"/>
      <c r="I607" s="1478"/>
      <c r="J607" s="1478"/>
      <c r="K607" s="1478"/>
      <c r="L607" s="1478"/>
      <c r="M607" s="1478"/>
      <c r="N607" s="1478"/>
      <c r="O607" s="1478"/>
      <c r="P607" s="1478"/>
      <c r="Q607" s="1478"/>
      <c r="R607" s="1478"/>
      <c r="S607" s="1479"/>
    </row>
    <row r="608" spans="1:19" x14ac:dyDescent="0.25">
      <c r="A608" s="1477"/>
      <c r="B608" s="1478"/>
      <c r="C608" s="1478"/>
      <c r="D608" s="1478"/>
      <c r="E608" s="1478"/>
      <c r="F608" s="1478"/>
      <c r="G608" s="1478"/>
      <c r="H608" s="1478"/>
      <c r="I608" s="1478"/>
      <c r="J608" s="1478"/>
      <c r="K608" s="1478"/>
      <c r="L608" s="1478"/>
      <c r="M608" s="1478"/>
      <c r="N608" s="1478"/>
      <c r="O608" s="1478"/>
      <c r="P608" s="1478"/>
      <c r="Q608" s="1478"/>
      <c r="R608" s="1478"/>
      <c r="S608" s="1479"/>
    </row>
    <row r="609" spans="1:19" x14ac:dyDescent="0.25">
      <c r="A609" s="1477"/>
      <c r="B609" s="1478"/>
      <c r="C609" s="1478"/>
      <c r="D609" s="1478"/>
      <c r="E609" s="1478"/>
      <c r="F609" s="1478"/>
      <c r="G609" s="1478"/>
      <c r="H609" s="1478"/>
      <c r="I609" s="1478"/>
      <c r="J609" s="1478"/>
      <c r="K609" s="1478"/>
      <c r="L609" s="1478"/>
      <c r="M609" s="1478"/>
      <c r="N609" s="1478"/>
      <c r="O609" s="1478"/>
      <c r="P609" s="1478"/>
      <c r="Q609" s="1478"/>
      <c r="R609" s="1478"/>
      <c r="S609" s="1479"/>
    </row>
    <row r="610" spans="1:19" x14ac:dyDescent="0.25">
      <c r="A610" s="1477"/>
      <c r="B610" s="1478"/>
      <c r="C610" s="1478"/>
      <c r="D610" s="1478"/>
      <c r="E610" s="1478"/>
      <c r="F610" s="1478"/>
      <c r="G610" s="1478"/>
      <c r="H610" s="1478"/>
      <c r="I610" s="1478"/>
      <c r="J610" s="1478"/>
      <c r="K610" s="1478"/>
      <c r="L610" s="1478"/>
      <c r="M610" s="1478"/>
      <c r="N610" s="1478"/>
      <c r="O610" s="1478"/>
      <c r="P610" s="1478"/>
      <c r="Q610" s="1478"/>
      <c r="R610" s="1478"/>
      <c r="S610" s="1479"/>
    </row>
    <row r="611" spans="1:19" x14ac:dyDescent="0.25">
      <c r="A611" s="1480"/>
      <c r="B611" s="1481"/>
      <c r="C611" s="1481"/>
      <c r="D611" s="1481"/>
      <c r="E611" s="1481"/>
      <c r="F611" s="1481"/>
      <c r="G611" s="1481"/>
      <c r="H611" s="1481"/>
      <c r="I611" s="1481"/>
      <c r="J611" s="1481"/>
      <c r="K611" s="1481"/>
      <c r="L611" s="1481"/>
      <c r="M611" s="1481"/>
      <c r="N611" s="1481"/>
      <c r="O611" s="1481"/>
      <c r="P611" s="1481"/>
      <c r="Q611" s="1481"/>
      <c r="R611" s="1481"/>
      <c r="S611" s="1482"/>
    </row>
    <row r="612" spans="1:19" x14ac:dyDescent="0.25">
      <c r="A612" s="1437" t="s">
        <v>60</v>
      </c>
      <c r="B612" s="1438"/>
      <c r="C612" s="1438"/>
      <c r="D612" s="1438"/>
      <c r="E612" s="665"/>
      <c r="F612" s="665"/>
      <c r="G612" s="665"/>
      <c r="H612" s="665"/>
      <c r="I612" s="665"/>
      <c r="J612" s="665"/>
      <c r="K612" s="666"/>
      <c r="L612" s="665"/>
      <c r="M612" s="665"/>
      <c r="N612" s="665"/>
      <c r="O612" s="665"/>
      <c r="P612" s="665"/>
      <c r="Q612" s="665"/>
      <c r="R612" s="665"/>
      <c r="S612" s="669"/>
    </row>
    <row r="613" spans="1:19" x14ac:dyDescent="0.25">
      <c r="A613" s="1477" t="s">
        <v>1384</v>
      </c>
      <c r="B613" s="1478"/>
      <c r="C613" s="1478"/>
      <c r="D613" s="1478"/>
      <c r="E613" s="1478"/>
      <c r="F613" s="1478"/>
      <c r="G613" s="1478"/>
      <c r="H613" s="1478"/>
      <c r="I613" s="1478"/>
      <c r="J613" s="1478"/>
      <c r="K613" s="1478"/>
      <c r="L613" s="1478"/>
      <c r="M613" s="1478"/>
      <c r="N613" s="1478"/>
      <c r="O613" s="1478"/>
      <c r="P613" s="1478"/>
      <c r="Q613" s="1478"/>
      <c r="R613" s="1478"/>
      <c r="S613" s="1479"/>
    </row>
    <row r="614" spans="1:19" x14ac:dyDescent="0.25">
      <c r="A614" s="1477"/>
      <c r="B614" s="1478"/>
      <c r="C614" s="1478"/>
      <c r="D614" s="1478"/>
      <c r="E614" s="1478"/>
      <c r="F614" s="1478"/>
      <c r="G614" s="1478"/>
      <c r="H614" s="1478"/>
      <c r="I614" s="1478"/>
      <c r="J614" s="1478"/>
      <c r="K614" s="1478"/>
      <c r="L614" s="1478"/>
      <c r="M614" s="1478"/>
      <c r="N614" s="1478"/>
      <c r="O614" s="1478"/>
      <c r="P614" s="1478"/>
      <c r="Q614" s="1478"/>
      <c r="R614" s="1478"/>
      <c r="S614" s="1479"/>
    </row>
    <row r="615" spans="1:19" x14ac:dyDescent="0.25">
      <c r="A615" s="1477"/>
      <c r="B615" s="1478"/>
      <c r="C615" s="1478"/>
      <c r="D615" s="1478"/>
      <c r="E615" s="1478"/>
      <c r="F615" s="1478"/>
      <c r="G615" s="1478"/>
      <c r="H615" s="1478"/>
      <c r="I615" s="1478"/>
      <c r="J615" s="1478"/>
      <c r="K615" s="1478"/>
      <c r="L615" s="1478"/>
      <c r="M615" s="1478"/>
      <c r="N615" s="1478"/>
      <c r="O615" s="1478"/>
      <c r="P615" s="1478"/>
      <c r="Q615" s="1478"/>
      <c r="R615" s="1478"/>
      <c r="S615" s="1479"/>
    </row>
    <row r="616" spans="1:19" x14ac:dyDescent="0.25">
      <c r="A616" s="495"/>
      <c r="B616" s="832"/>
      <c r="C616" s="654"/>
      <c r="D616" s="654"/>
      <c r="E616" s="654"/>
      <c r="F616" s="654"/>
      <c r="G616" s="654"/>
      <c r="H616" s="654"/>
      <c r="I616" s="654"/>
      <c r="J616" s="660"/>
      <c r="K616" s="1011"/>
      <c r="L616" s="884"/>
      <c r="M616" s="654"/>
      <c r="N616" s="895"/>
      <c r="O616" s="654"/>
      <c r="P616" s="654"/>
      <c r="Q616" s="654"/>
      <c r="R616" s="654"/>
      <c r="S616" s="663"/>
    </row>
    <row r="617" spans="1:19" x14ac:dyDescent="0.25">
      <c r="A617" s="495"/>
      <c r="B617" s="832"/>
      <c r="C617" s="654"/>
      <c r="D617" s="654"/>
      <c r="E617" s="654"/>
      <c r="F617" s="654"/>
      <c r="G617" s="654"/>
      <c r="H617" s="654"/>
      <c r="I617" s="1016"/>
      <c r="J617" s="660"/>
      <c r="K617" s="654"/>
      <c r="L617" s="884"/>
      <c r="M617" s="654"/>
      <c r="N617" s="895"/>
      <c r="O617" s="654"/>
      <c r="P617" s="654"/>
      <c r="Q617" s="654"/>
      <c r="R617" s="654"/>
      <c r="S617" s="663"/>
    </row>
    <row r="618" spans="1:19" x14ac:dyDescent="0.25">
      <c r="A618" s="875"/>
      <c r="B618" s="832"/>
      <c r="C618" s="654"/>
      <c r="D618" s="654"/>
      <c r="E618" s="654"/>
      <c r="F618" s="943"/>
      <c r="G618" s="943"/>
      <c r="H618" s="943"/>
      <c r="I618" s="943"/>
      <c r="J618" s="943"/>
      <c r="K618" s="943"/>
      <c r="L618" s="943"/>
      <c r="M618" s="943"/>
      <c r="N618" s="943"/>
      <c r="O618" s="654"/>
      <c r="P618" s="654"/>
      <c r="Q618" s="654"/>
      <c r="R618" s="654"/>
      <c r="S618" s="663"/>
    </row>
    <row r="619" spans="1:19" x14ac:dyDescent="0.25">
      <c r="A619" s="495"/>
      <c r="B619" s="832"/>
      <c r="C619" s="654"/>
      <c r="D619" s="654"/>
      <c r="E619" s="654"/>
      <c r="F619" s="654"/>
      <c r="G619" s="654"/>
      <c r="H619" s="961" t="s">
        <v>1385</v>
      </c>
      <c r="I619" s="654"/>
      <c r="J619" s="654"/>
      <c r="K619" s="916"/>
      <c r="L619" s="915"/>
      <c r="M619" s="916" t="s">
        <v>61</v>
      </c>
      <c r="N619" s="654"/>
      <c r="O619" s="654"/>
      <c r="P619" s="943"/>
      <c r="Q619" s="654"/>
      <c r="R619" s="654"/>
      <c r="S619" s="663"/>
    </row>
    <row r="620" spans="1:19" x14ac:dyDescent="0.25">
      <c r="A620" s="875"/>
      <c r="B620" s="982"/>
      <c r="C620" s="654"/>
      <c r="D620" s="654"/>
      <c r="E620" s="654"/>
      <c r="F620" s="654"/>
      <c r="G620" s="1046"/>
      <c r="H620" s="865"/>
      <c r="I620" s="1047" t="s">
        <v>82</v>
      </c>
      <c r="J620" s="1013" t="s">
        <v>1180</v>
      </c>
      <c r="K620" s="1013">
        <v>0.05</v>
      </c>
      <c r="L620" s="1061" t="s">
        <v>1220</v>
      </c>
      <c r="M620" s="883"/>
      <c r="N620" s="864"/>
      <c r="O620" s="979" t="s">
        <v>62</v>
      </c>
      <c r="P620" s="943"/>
      <c r="Q620" s="654"/>
      <c r="R620" s="654"/>
      <c r="S620" s="663"/>
    </row>
    <row r="621" spans="1:19" x14ac:dyDescent="0.25">
      <c r="A621" s="664"/>
      <c r="B621" s="654"/>
      <c r="C621" s="654"/>
      <c r="D621" s="654"/>
      <c r="E621" s="654"/>
      <c r="F621" s="920"/>
      <c r="G621" s="654"/>
      <c r="H621" s="830"/>
      <c r="I621" s="980"/>
      <c r="J621" s="832"/>
      <c r="K621" s="1013"/>
      <c r="L621" s="832"/>
      <c r="M621" s="654"/>
      <c r="N621" s="884"/>
      <c r="O621" s="654"/>
      <c r="P621" s="654"/>
      <c r="Q621" s="654"/>
      <c r="R621" s="654"/>
      <c r="S621" s="663"/>
    </row>
    <row r="622" spans="1:19" x14ac:dyDescent="0.25">
      <c r="A622" s="875"/>
      <c r="B622" s="654"/>
      <c r="C622" s="654"/>
      <c r="D622" s="654"/>
      <c r="E622" s="654"/>
      <c r="F622" s="660"/>
      <c r="G622" s="660"/>
      <c r="H622" s="660"/>
      <c r="I622" s="660"/>
      <c r="J622" s="660"/>
      <c r="K622" s="660"/>
      <c r="L622" s="660"/>
      <c r="M622" s="660"/>
      <c r="N622" s="660"/>
      <c r="O622" s="654"/>
      <c r="P622" s="654"/>
      <c r="Q622" s="654"/>
      <c r="R622" s="654"/>
      <c r="S622" s="663"/>
    </row>
    <row r="623" spans="1:19" x14ac:dyDescent="0.25">
      <c r="A623" s="664"/>
      <c r="B623" s="654"/>
      <c r="C623" s="654"/>
      <c r="D623" s="654"/>
      <c r="E623" s="654"/>
      <c r="F623" s="654"/>
      <c r="G623" s="915"/>
      <c r="H623" s="654"/>
      <c r="I623" s="654"/>
      <c r="J623" s="660"/>
      <c r="K623" s="654"/>
      <c r="L623" s="916"/>
      <c r="M623" s="654"/>
      <c r="N623" s="654"/>
      <c r="O623" s="654"/>
      <c r="P623" s="654"/>
      <c r="Q623" s="654"/>
      <c r="R623" s="654"/>
      <c r="S623" s="663"/>
    </row>
    <row r="624" spans="1:19" x14ac:dyDescent="0.25">
      <c r="A624" s="875"/>
      <c r="B624" s="654"/>
      <c r="C624" s="654"/>
      <c r="D624" s="654"/>
      <c r="E624" s="654"/>
      <c r="F624" s="901"/>
      <c r="G624" s="828"/>
      <c r="H624" s="1015"/>
      <c r="I624" s="1015"/>
      <c r="J624" s="897"/>
      <c r="K624" s="897"/>
      <c r="L624" s="897"/>
      <c r="M624" s="828"/>
      <c r="N624" s="900"/>
      <c r="O624" s="574"/>
      <c r="P624" s="574"/>
      <c r="Q624" s="574"/>
      <c r="R624" s="574"/>
      <c r="S624" s="577"/>
    </row>
    <row r="625" spans="1:19" x14ac:dyDescent="0.25">
      <c r="A625" s="1437" t="s">
        <v>352</v>
      </c>
      <c r="B625" s="1438"/>
      <c r="C625" s="1438"/>
      <c r="D625" s="1438"/>
      <c r="E625" s="665"/>
      <c r="F625" s="660"/>
      <c r="G625" s="660"/>
      <c r="H625" s="660"/>
      <c r="I625" s="660"/>
      <c r="J625" s="660"/>
      <c r="K625" s="896"/>
      <c r="L625" s="660"/>
      <c r="M625" s="660"/>
      <c r="N625" s="665"/>
      <c r="O625" s="665"/>
      <c r="P625" s="665"/>
      <c r="Q625" s="665"/>
      <c r="R625" s="665"/>
      <c r="S625" s="669"/>
    </row>
    <row r="626" spans="1:19" x14ac:dyDescent="0.25">
      <c r="A626" s="875"/>
      <c r="B626" s="832"/>
      <c r="C626" s="832"/>
      <c r="D626" s="832"/>
      <c r="E626" s="832"/>
      <c r="F626" s="832"/>
      <c r="G626" s="832"/>
      <c r="H626" s="832"/>
      <c r="I626" s="832"/>
      <c r="J626" s="832"/>
      <c r="K626" s="917"/>
      <c r="L626" s="918"/>
      <c r="M626" s="917"/>
      <c r="N626" s="832"/>
      <c r="O626" s="832"/>
      <c r="P626" s="918"/>
      <c r="Q626" s="832"/>
      <c r="R626" s="654"/>
      <c r="S626" s="663"/>
    </row>
    <row r="627" spans="1:19" x14ac:dyDescent="0.25">
      <c r="A627" s="875"/>
      <c r="B627" s="944"/>
      <c r="C627" s="832"/>
      <c r="D627" s="832"/>
      <c r="E627" s="832"/>
      <c r="F627" s="832"/>
      <c r="G627" s="832"/>
      <c r="H627" s="832"/>
      <c r="I627" s="832"/>
      <c r="J627" s="832"/>
      <c r="K627" s="917"/>
      <c r="L627" s="1562" t="s">
        <v>1387</v>
      </c>
      <c r="M627" s="1562"/>
      <c r="N627" s="457" t="s">
        <v>1388</v>
      </c>
      <c r="O627" s="932"/>
      <c r="P627" s="918"/>
      <c r="Q627" s="832"/>
      <c r="R627" s="654"/>
      <c r="S627" s="663"/>
    </row>
    <row r="628" spans="1:19" x14ac:dyDescent="0.25">
      <c r="A628" s="875"/>
      <c r="B628" s="457"/>
      <c r="C628" s="832"/>
      <c r="D628" s="832"/>
      <c r="E628" s="832"/>
      <c r="F628" s="832"/>
      <c r="G628" s="832"/>
      <c r="H628" s="832"/>
      <c r="I628" s="832"/>
      <c r="J628" s="943"/>
      <c r="K628" s="943"/>
      <c r="L628" s="943"/>
      <c r="M628" s="892"/>
      <c r="N628" s="895"/>
      <c r="O628" s="892"/>
      <c r="P628" s="892"/>
      <c r="Q628" s="895"/>
      <c r="R628" s="654"/>
      <c r="S628" s="663"/>
    </row>
    <row r="629" spans="1:19" x14ac:dyDescent="0.25">
      <c r="A629" s="875"/>
      <c r="B629" s="832"/>
      <c r="C629" s="832"/>
      <c r="D629" s="832"/>
      <c r="E629" s="832"/>
      <c r="F629" s="832"/>
      <c r="G629" s="832"/>
      <c r="H629" s="832"/>
      <c r="I629" s="832"/>
      <c r="J629" s="832"/>
      <c r="K629" s="1011"/>
      <c r="L629" s="999"/>
      <c r="M629" s="892"/>
      <c r="N629" s="895"/>
      <c r="O629" s="892"/>
      <c r="P629" s="892"/>
      <c r="Q629" s="895"/>
      <c r="R629" s="654"/>
      <c r="S629" s="663"/>
    </row>
    <row r="630" spans="1:19" x14ac:dyDescent="0.25">
      <c r="A630" s="875"/>
      <c r="B630" s="832"/>
      <c r="C630" s="832"/>
      <c r="D630" s="832"/>
      <c r="E630" s="832"/>
      <c r="F630" s="832"/>
      <c r="G630" s="832"/>
      <c r="H630" s="832"/>
      <c r="I630" s="832"/>
      <c r="J630" s="832"/>
      <c r="K630" s="1011"/>
      <c r="L630" s="892"/>
      <c r="M630" s="892"/>
      <c r="N630" s="895"/>
      <c r="O630" s="892"/>
      <c r="P630" s="892"/>
      <c r="Q630" s="895"/>
      <c r="R630" s="654"/>
      <c r="S630" s="663"/>
    </row>
    <row r="631" spans="1:19" x14ac:dyDescent="0.25">
      <c r="A631" s="875"/>
      <c r="B631" s="944" t="s">
        <v>1386</v>
      </c>
      <c r="C631" s="832"/>
      <c r="D631" s="832"/>
      <c r="E631" s="832"/>
      <c r="F631" s="832"/>
      <c r="G631" s="832"/>
      <c r="H631" s="832"/>
      <c r="I631" s="832"/>
      <c r="J631" s="832"/>
      <c r="K631" s="1011"/>
      <c r="L631" s="892"/>
      <c r="M631" s="892"/>
      <c r="N631" s="895"/>
      <c r="O631" s="944" t="s">
        <v>1053</v>
      </c>
      <c r="P631" s="892"/>
      <c r="Q631" s="895"/>
      <c r="R631" s="654"/>
      <c r="S631" s="663"/>
    </row>
    <row r="632" spans="1:19" x14ac:dyDescent="0.25">
      <c r="A632" s="875"/>
      <c r="B632" s="457"/>
      <c r="C632" s="832"/>
      <c r="D632" s="832"/>
      <c r="E632" s="832"/>
      <c r="F632" s="832"/>
      <c r="G632" s="832"/>
      <c r="H632" s="832"/>
      <c r="I632" s="832"/>
      <c r="J632" s="832"/>
      <c r="K632" s="1011"/>
      <c r="L632" s="892"/>
      <c r="M632" s="892"/>
      <c r="N632" s="895"/>
      <c r="O632" s="892"/>
      <c r="P632" s="892"/>
      <c r="Q632" s="895"/>
      <c r="R632" s="654"/>
      <c r="S632" s="663"/>
    </row>
    <row r="633" spans="1:19" x14ac:dyDescent="0.25">
      <c r="A633" s="875"/>
      <c r="B633" s="457"/>
      <c r="C633" s="832"/>
      <c r="D633" s="832"/>
      <c r="E633" s="832"/>
      <c r="F633" s="832"/>
      <c r="G633" s="832"/>
      <c r="H633" s="832"/>
      <c r="I633" s="832"/>
      <c r="J633" s="832"/>
      <c r="K633" s="917"/>
      <c r="L633" s="918"/>
      <c r="M633" s="917"/>
      <c r="N633" s="832"/>
      <c r="O633" s="832"/>
      <c r="P633" s="918"/>
      <c r="Q633" s="832"/>
      <c r="R633" s="654"/>
      <c r="S633" s="663"/>
    </row>
    <row r="634" spans="1:19" x14ac:dyDescent="0.25">
      <c r="A634" s="578"/>
      <c r="B634" s="574"/>
      <c r="C634" s="574"/>
      <c r="D634" s="574"/>
      <c r="E634" s="574"/>
      <c r="F634" s="574"/>
      <c r="G634" s="574"/>
      <c r="H634" s="574"/>
      <c r="I634" s="574"/>
      <c r="J634" s="574"/>
      <c r="K634" s="574"/>
      <c r="L634" s="574"/>
      <c r="M634" s="574"/>
      <c r="N634" s="574"/>
      <c r="O634" s="574"/>
      <c r="P634" s="574"/>
      <c r="Q634" s="574"/>
      <c r="R634" s="574"/>
      <c r="S634" s="577"/>
    </row>
    <row r="635" spans="1:19" ht="13.8" x14ac:dyDescent="0.25">
      <c r="A635" s="1452" t="s">
        <v>51</v>
      </c>
      <c r="B635" s="1453"/>
      <c r="C635" s="1453"/>
      <c r="D635" s="1454"/>
      <c r="E635" s="1455" t="s">
        <v>1390</v>
      </c>
      <c r="F635" s="1456"/>
      <c r="G635" s="1456"/>
      <c r="H635" s="1456"/>
      <c r="I635" s="1456"/>
      <c r="J635" s="1456"/>
      <c r="K635" s="1456"/>
      <c r="L635" s="1456"/>
      <c r="M635" s="1456"/>
      <c r="N635" s="1456"/>
      <c r="O635" s="1456"/>
      <c r="P635" s="1456"/>
      <c r="Q635" s="1456"/>
      <c r="R635" s="1456"/>
      <c r="S635" s="1457"/>
    </row>
    <row r="636" spans="1:19" ht="13.8" x14ac:dyDescent="0.25">
      <c r="A636" s="1461" t="s">
        <v>1389</v>
      </c>
      <c r="B636" s="1462"/>
      <c r="C636" s="1462"/>
      <c r="D636" s="1463"/>
      <c r="E636" s="1458"/>
      <c r="F636" s="1459"/>
      <c r="G636" s="1459"/>
      <c r="H636" s="1459"/>
      <c r="I636" s="1459"/>
      <c r="J636" s="1459"/>
      <c r="K636" s="1459"/>
      <c r="L636" s="1459"/>
      <c r="M636" s="1459"/>
      <c r="N636" s="1459"/>
      <c r="O636" s="1459"/>
      <c r="P636" s="1459"/>
      <c r="Q636" s="1459"/>
      <c r="R636" s="1459"/>
      <c r="S636" s="1460"/>
    </row>
    <row r="637" spans="1:19" ht="13.8" x14ac:dyDescent="0.25">
      <c r="A637" s="1464" t="s">
        <v>52</v>
      </c>
      <c r="B637" s="1465"/>
      <c r="C637" s="1465"/>
      <c r="D637" s="1466"/>
      <c r="E637" s="1467" t="s">
        <v>1227</v>
      </c>
      <c r="F637" s="1468"/>
      <c r="G637" s="1468"/>
      <c r="H637" s="1468"/>
      <c r="I637" s="1468"/>
      <c r="J637" s="1468"/>
      <c r="K637" s="1468"/>
      <c r="L637" s="1468"/>
      <c r="M637" s="1468"/>
      <c r="N637" s="1468"/>
      <c r="O637" s="1468"/>
      <c r="P637" s="1468"/>
      <c r="Q637" s="1468"/>
      <c r="R637" s="1468"/>
      <c r="S637" s="1469"/>
    </row>
    <row r="638" spans="1:19" x14ac:dyDescent="0.25">
      <c r="A638" s="1437" t="s">
        <v>53</v>
      </c>
      <c r="B638" s="1438"/>
      <c r="C638" s="1438"/>
      <c r="D638" s="1438"/>
      <c r="E638" s="1017"/>
      <c r="F638" s="660"/>
      <c r="G638" s="660"/>
      <c r="H638" s="660"/>
      <c r="I638" s="660"/>
      <c r="J638" s="660"/>
      <c r="K638" s="660"/>
      <c r="L638" s="660"/>
      <c r="M638" s="660"/>
      <c r="N638" s="660"/>
      <c r="O638" s="660"/>
      <c r="P638" s="660"/>
      <c r="Q638" s="660"/>
      <c r="R638" s="660"/>
      <c r="S638" s="661"/>
    </row>
    <row r="639" spans="1:19" x14ac:dyDescent="0.25">
      <c r="A639" s="1470" t="s">
        <v>1391</v>
      </c>
      <c r="B639" s="1471"/>
      <c r="C639" s="1471"/>
      <c r="D639" s="1471"/>
      <c r="E639" s="1471"/>
      <c r="F639" s="1471"/>
      <c r="G639" s="1471"/>
      <c r="H639" s="1471"/>
      <c r="I639" s="1471"/>
      <c r="J639" s="1471"/>
      <c r="K639" s="1471"/>
      <c r="L639" s="1471"/>
      <c r="M639" s="1471"/>
      <c r="N639" s="1471"/>
      <c r="O639" s="1471"/>
      <c r="P639" s="1471"/>
      <c r="Q639" s="1471"/>
      <c r="R639" s="1471"/>
      <c r="S639" s="1472"/>
    </row>
    <row r="640" spans="1:19" x14ac:dyDescent="0.25">
      <c r="A640" s="1473"/>
      <c r="B640" s="1471"/>
      <c r="C640" s="1471"/>
      <c r="D640" s="1471"/>
      <c r="E640" s="1471"/>
      <c r="F640" s="1471"/>
      <c r="G640" s="1471"/>
      <c r="H640" s="1471"/>
      <c r="I640" s="1471"/>
      <c r="J640" s="1471"/>
      <c r="K640" s="1471"/>
      <c r="L640" s="1471"/>
      <c r="M640" s="1471"/>
      <c r="N640" s="1471"/>
      <c r="O640" s="1471"/>
      <c r="P640" s="1471"/>
      <c r="Q640" s="1471"/>
      <c r="R640" s="1471"/>
      <c r="S640" s="1472"/>
    </row>
    <row r="641" spans="1:19" x14ac:dyDescent="0.25">
      <c r="A641" s="1473"/>
      <c r="B641" s="1471"/>
      <c r="C641" s="1471"/>
      <c r="D641" s="1471"/>
      <c r="E641" s="1471"/>
      <c r="F641" s="1471"/>
      <c r="G641" s="1471"/>
      <c r="H641" s="1471"/>
      <c r="I641" s="1471"/>
      <c r="J641" s="1471"/>
      <c r="K641" s="1471"/>
      <c r="L641" s="1471"/>
      <c r="M641" s="1471"/>
      <c r="N641" s="1471"/>
      <c r="O641" s="1471"/>
      <c r="P641" s="1471"/>
      <c r="Q641" s="1471"/>
      <c r="R641" s="1471"/>
      <c r="S641" s="1472"/>
    </row>
    <row r="642" spans="1:19" x14ac:dyDescent="0.25">
      <c r="A642" s="1473"/>
      <c r="B642" s="1471"/>
      <c r="C642" s="1471"/>
      <c r="D642" s="1471"/>
      <c r="E642" s="1471"/>
      <c r="F642" s="1471"/>
      <c r="G642" s="1471"/>
      <c r="H642" s="1471"/>
      <c r="I642" s="1471"/>
      <c r="J642" s="1471"/>
      <c r="K642" s="1471"/>
      <c r="L642" s="1471"/>
      <c r="M642" s="1471"/>
      <c r="N642" s="1471"/>
      <c r="O642" s="1471"/>
      <c r="P642" s="1471"/>
      <c r="Q642" s="1471"/>
      <c r="R642" s="1471"/>
      <c r="S642" s="1472"/>
    </row>
    <row r="643" spans="1:19" x14ac:dyDescent="0.25">
      <c r="A643" s="1473"/>
      <c r="B643" s="1471"/>
      <c r="C643" s="1471"/>
      <c r="D643" s="1471"/>
      <c r="E643" s="1471"/>
      <c r="F643" s="1471"/>
      <c r="G643" s="1471"/>
      <c r="H643" s="1471"/>
      <c r="I643" s="1471"/>
      <c r="J643" s="1471"/>
      <c r="K643" s="1471"/>
      <c r="L643" s="1471"/>
      <c r="M643" s="1471"/>
      <c r="N643" s="1471"/>
      <c r="O643" s="1471"/>
      <c r="P643" s="1471"/>
      <c r="Q643" s="1471"/>
      <c r="R643" s="1471"/>
      <c r="S643" s="1472"/>
    </row>
    <row r="644" spans="1:19" x14ac:dyDescent="0.25">
      <c r="A644" s="1473"/>
      <c r="B644" s="1471"/>
      <c r="C644" s="1471"/>
      <c r="D644" s="1471"/>
      <c r="E644" s="1471"/>
      <c r="F644" s="1471"/>
      <c r="G644" s="1471"/>
      <c r="H644" s="1471"/>
      <c r="I644" s="1471"/>
      <c r="J644" s="1471"/>
      <c r="K644" s="1471"/>
      <c r="L644" s="1471"/>
      <c r="M644" s="1471"/>
      <c r="N644" s="1471"/>
      <c r="O644" s="1471"/>
      <c r="P644" s="1471"/>
      <c r="Q644" s="1471"/>
      <c r="R644" s="1471"/>
      <c r="S644" s="1472"/>
    </row>
    <row r="645" spans="1:19" x14ac:dyDescent="0.25">
      <c r="A645" s="1473"/>
      <c r="B645" s="1471"/>
      <c r="C645" s="1471"/>
      <c r="D645" s="1471"/>
      <c r="E645" s="1471"/>
      <c r="F645" s="1471"/>
      <c r="G645" s="1471"/>
      <c r="H645" s="1471"/>
      <c r="I645" s="1471"/>
      <c r="J645" s="1471"/>
      <c r="K645" s="1471"/>
      <c r="L645" s="1471"/>
      <c r="M645" s="1471"/>
      <c r="N645" s="1471"/>
      <c r="O645" s="1471"/>
      <c r="P645" s="1471"/>
      <c r="Q645" s="1471"/>
      <c r="R645" s="1471"/>
      <c r="S645" s="1472"/>
    </row>
    <row r="646" spans="1:19" x14ac:dyDescent="0.25">
      <c r="A646" s="1474"/>
      <c r="B646" s="1475"/>
      <c r="C646" s="1475"/>
      <c r="D646" s="1475"/>
      <c r="E646" s="1475"/>
      <c r="F646" s="1475"/>
      <c r="G646" s="1475"/>
      <c r="H646" s="1475"/>
      <c r="I646" s="1475"/>
      <c r="J646" s="1475"/>
      <c r="K646" s="1475"/>
      <c r="L646" s="1475"/>
      <c r="M646" s="1475"/>
      <c r="N646" s="1475"/>
      <c r="O646" s="1475"/>
      <c r="P646" s="1475"/>
      <c r="Q646" s="1475"/>
      <c r="R646" s="1475"/>
      <c r="S646" s="1476"/>
    </row>
    <row r="647" spans="1:19" x14ac:dyDescent="0.25">
      <c r="A647" s="1437" t="s">
        <v>351</v>
      </c>
      <c r="B647" s="1438"/>
      <c r="C647" s="1438"/>
      <c r="D647" s="1438"/>
      <c r="E647" s="668"/>
      <c r="F647" s="665"/>
      <c r="G647" s="665"/>
      <c r="H647" s="665"/>
      <c r="I647" s="665"/>
      <c r="J647" s="665"/>
      <c r="K647" s="665"/>
      <c r="L647" s="665"/>
      <c r="M647" s="665"/>
      <c r="N647" s="665"/>
      <c r="O647" s="665"/>
      <c r="P647" s="665"/>
      <c r="Q647" s="665"/>
      <c r="R647" s="665"/>
      <c r="S647" s="669"/>
    </row>
    <row r="648" spans="1:19" x14ac:dyDescent="0.25">
      <c r="A648" s="1477"/>
      <c r="B648" s="1478"/>
      <c r="C648" s="1478"/>
      <c r="D648" s="1478"/>
      <c r="E648" s="1478"/>
      <c r="F648" s="1478"/>
      <c r="G648" s="1478"/>
      <c r="H648" s="1478"/>
      <c r="I648" s="1478"/>
      <c r="J648" s="1478"/>
      <c r="K648" s="1478"/>
      <c r="L648" s="1478"/>
      <c r="M648" s="1478"/>
      <c r="N648" s="1478"/>
      <c r="O648" s="1478"/>
      <c r="P648" s="1478"/>
      <c r="Q648" s="1478"/>
      <c r="R648" s="1478"/>
      <c r="S648" s="1479"/>
    </row>
    <row r="649" spans="1:19" x14ac:dyDescent="0.25">
      <c r="A649" s="1477"/>
      <c r="B649" s="1478"/>
      <c r="C649" s="1478"/>
      <c r="D649" s="1478"/>
      <c r="E649" s="1478"/>
      <c r="F649" s="1478"/>
      <c r="G649" s="1478"/>
      <c r="H649" s="1478"/>
      <c r="I649" s="1478"/>
      <c r="J649" s="1478"/>
      <c r="K649" s="1478"/>
      <c r="L649" s="1478"/>
      <c r="M649" s="1478"/>
      <c r="N649" s="1478"/>
      <c r="O649" s="1478"/>
      <c r="P649" s="1478"/>
      <c r="Q649" s="1478"/>
      <c r="R649" s="1478"/>
      <c r="S649" s="1479"/>
    </row>
    <row r="650" spans="1:19" x14ac:dyDescent="0.25">
      <c r="A650" s="1480"/>
      <c r="B650" s="1481"/>
      <c r="C650" s="1481"/>
      <c r="D650" s="1481"/>
      <c r="E650" s="1481"/>
      <c r="F650" s="1481"/>
      <c r="G650" s="1481"/>
      <c r="H650" s="1481"/>
      <c r="I650" s="1481"/>
      <c r="J650" s="1481"/>
      <c r="K650" s="1481"/>
      <c r="L650" s="1481"/>
      <c r="M650" s="1481"/>
      <c r="N650" s="1481"/>
      <c r="O650" s="1481"/>
      <c r="P650" s="1481"/>
      <c r="Q650" s="1481"/>
      <c r="R650" s="1481"/>
      <c r="S650" s="1482"/>
    </row>
    <row r="651" spans="1:19" x14ac:dyDescent="0.25">
      <c r="A651" s="1437" t="s">
        <v>54</v>
      </c>
      <c r="B651" s="1438"/>
      <c r="C651" s="1438"/>
      <c r="D651" s="1438"/>
      <c r="E651" s="660"/>
      <c r="F651" s="660"/>
      <c r="G651" s="660"/>
      <c r="H651" s="660"/>
      <c r="I651" s="660"/>
      <c r="J651" s="660"/>
      <c r="K651" s="660"/>
      <c r="L651" s="660"/>
      <c r="M651" s="660"/>
      <c r="N651" s="660"/>
      <c r="O651" s="660"/>
      <c r="P651" s="660"/>
      <c r="Q651" s="660"/>
      <c r="R651" s="660"/>
      <c r="S651" s="661"/>
    </row>
    <row r="652" spans="1:19" x14ac:dyDescent="0.25">
      <c r="A652" s="1477" t="s">
        <v>1392</v>
      </c>
      <c r="B652" s="1478"/>
      <c r="C652" s="1478"/>
      <c r="D652" s="1478"/>
      <c r="E652" s="1478"/>
      <c r="F652" s="1478"/>
      <c r="G652" s="1478"/>
      <c r="H652" s="1478"/>
      <c r="I652" s="1478"/>
      <c r="J652" s="1478"/>
      <c r="K652" s="1478"/>
      <c r="L652" s="1478"/>
      <c r="M652" s="1478"/>
      <c r="N652" s="1478"/>
      <c r="O652" s="1478"/>
      <c r="P652" s="1478"/>
      <c r="Q652" s="1478"/>
      <c r="R652" s="1478"/>
      <c r="S652" s="1479"/>
    </row>
    <row r="653" spans="1:19" x14ac:dyDescent="0.25">
      <c r="A653" s="1477"/>
      <c r="B653" s="1478"/>
      <c r="C653" s="1478"/>
      <c r="D653" s="1478"/>
      <c r="E653" s="1478"/>
      <c r="F653" s="1478"/>
      <c r="G653" s="1478"/>
      <c r="H653" s="1478"/>
      <c r="I653" s="1478"/>
      <c r="J653" s="1478"/>
      <c r="K653" s="1478"/>
      <c r="L653" s="1478"/>
      <c r="M653" s="1478"/>
      <c r="N653" s="1478"/>
      <c r="O653" s="1478"/>
      <c r="P653" s="1478"/>
      <c r="Q653" s="1478"/>
      <c r="R653" s="1478"/>
      <c r="S653" s="1479"/>
    </row>
    <row r="654" spans="1:19" x14ac:dyDescent="0.25">
      <c r="A654" s="1477"/>
      <c r="B654" s="1478"/>
      <c r="C654" s="1478"/>
      <c r="D654" s="1478"/>
      <c r="E654" s="1478"/>
      <c r="F654" s="1478"/>
      <c r="G654" s="1478"/>
      <c r="H654" s="1478"/>
      <c r="I654" s="1478"/>
      <c r="J654" s="1478"/>
      <c r="K654" s="1478"/>
      <c r="L654" s="1478"/>
      <c r="M654" s="1478"/>
      <c r="N654" s="1478"/>
      <c r="O654" s="1478"/>
      <c r="P654" s="1478"/>
      <c r="Q654" s="1478"/>
      <c r="R654" s="1478"/>
      <c r="S654" s="1479"/>
    </row>
    <row r="655" spans="1:19" x14ac:dyDescent="0.25">
      <c r="A655" s="1477"/>
      <c r="B655" s="1478"/>
      <c r="C655" s="1478"/>
      <c r="D655" s="1478"/>
      <c r="E655" s="1478"/>
      <c r="F655" s="1478"/>
      <c r="G655" s="1478"/>
      <c r="H655" s="1478"/>
      <c r="I655" s="1478"/>
      <c r="J655" s="1478"/>
      <c r="K655" s="1478"/>
      <c r="L655" s="1478"/>
      <c r="M655" s="1478"/>
      <c r="N655" s="1478"/>
      <c r="O655" s="1478"/>
      <c r="P655" s="1478"/>
      <c r="Q655" s="1478"/>
      <c r="R655" s="1478"/>
      <c r="S655" s="1479"/>
    </row>
    <row r="656" spans="1:19" x14ac:dyDescent="0.25">
      <c r="A656" s="1477"/>
      <c r="B656" s="1478"/>
      <c r="C656" s="1478"/>
      <c r="D656" s="1478"/>
      <c r="E656" s="1478"/>
      <c r="F656" s="1478"/>
      <c r="G656" s="1478"/>
      <c r="H656" s="1478"/>
      <c r="I656" s="1478"/>
      <c r="J656" s="1478"/>
      <c r="K656" s="1478"/>
      <c r="L656" s="1478"/>
      <c r="M656" s="1478"/>
      <c r="N656" s="1478"/>
      <c r="O656" s="1478"/>
      <c r="P656" s="1478"/>
      <c r="Q656" s="1478"/>
      <c r="R656" s="1478"/>
      <c r="S656" s="1479"/>
    </row>
    <row r="657" spans="1:19" x14ac:dyDescent="0.25">
      <c r="A657" s="1477"/>
      <c r="B657" s="1478"/>
      <c r="C657" s="1478"/>
      <c r="D657" s="1478"/>
      <c r="E657" s="1478"/>
      <c r="F657" s="1478"/>
      <c r="G657" s="1478"/>
      <c r="H657" s="1478"/>
      <c r="I657" s="1478"/>
      <c r="J657" s="1478"/>
      <c r="K657" s="1478"/>
      <c r="L657" s="1478"/>
      <c r="M657" s="1478"/>
      <c r="N657" s="1478"/>
      <c r="O657" s="1478"/>
      <c r="P657" s="1478"/>
      <c r="Q657" s="1478"/>
      <c r="R657" s="1478"/>
      <c r="S657" s="1479"/>
    </row>
    <row r="658" spans="1:19" x14ac:dyDescent="0.25">
      <c r="A658" s="1477"/>
      <c r="B658" s="1478"/>
      <c r="C658" s="1478"/>
      <c r="D658" s="1478"/>
      <c r="E658" s="1478"/>
      <c r="F658" s="1478"/>
      <c r="G658" s="1478"/>
      <c r="H658" s="1478"/>
      <c r="I658" s="1478"/>
      <c r="J658" s="1478"/>
      <c r="K658" s="1478"/>
      <c r="L658" s="1478"/>
      <c r="M658" s="1478"/>
      <c r="N658" s="1478"/>
      <c r="O658" s="1478"/>
      <c r="P658" s="1478"/>
      <c r="Q658" s="1478"/>
      <c r="R658" s="1478"/>
      <c r="S658" s="1479"/>
    </row>
    <row r="659" spans="1:19" x14ac:dyDescent="0.25">
      <c r="A659" s="1477"/>
      <c r="B659" s="1478"/>
      <c r="C659" s="1478"/>
      <c r="D659" s="1478"/>
      <c r="E659" s="1478"/>
      <c r="F659" s="1478"/>
      <c r="G659" s="1478"/>
      <c r="H659" s="1478"/>
      <c r="I659" s="1478"/>
      <c r="J659" s="1478"/>
      <c r="K659" s="1478"/>
      <c r="L659" s="1478"/>
      <c r="M659" s="1478"/>
      <c r="N659" s="1478"/>
      <c r="O659" s="1478"/>
      <c r="P659" s="1478"/>
      <c r="Q659" s="1478"/>
      <c r="R659" s="1478"/>
      <c r="S659" s="1479"/>
    </row>
    <row r="660" spans="1:19" x14ac:dyDescent="0.25">
      <c r="A660" s="1477"/>
      <c r="B660" s="1478"/>
      <c r="C660" s="1478"/>
      <c r="D660" s="1478"/>
      <c r="E660" s="1478"/>
      <c r="F660" s="1478"/>
      <c r="G660" s="1478"/>
      <c r="H660" s="1478"/>
      <c r="I660" s="1478"/>
      <c r="J660" s="1478"/>
      <c r="K660" s="1478"/>
      <c r="L660" s="1478"/>
      <c r="M660" s="1478"/>
      <c r="N660" s="1478"/>
      <c r="O660" s="1478"/>
      <c r="P660" s="1478"/>
      <c r="Q660" s="1478"/>
      <c r="R660" s="1478"/>
      <c r="S660" s="1479"/>
    </row>
    <row r="661" spans="1:19" x14ac:dyDescent="0.25">
      <c r="A661" s="1477"/>
      <c r="B661" s="1478"/>
      <c r="C661" s="1478"/>
      <c r="D661" s="1478"/>
      <c r="E661" s="1478"/>
      <c r="F661" s="1478"/>
      <c r="G661" s="1478"/>
      <c r="H661" s="1478"/>
      <c r="I661" s="1478"/>
      <c r="J661" s="1478"/>
      <c r="K661" s="1478"/>
      <c r="L661" s="1478"/>
      <c r="M661" s="1478"/>
      <c r="N661" s="1478"/>
      <c r="O661" s="1478"/>
      <c r="P661" s="1478"/>
      <c r="Q661" s="1478"/>
      <c r="R661" s="1478"/>
      <c r="S661" s="1479"/>
    </row>
    <row r="662" spans="1:19" x14ac:dyDescent="0.25">
      <c r="A662" s="1477"/>
      <c r="B662" s="1478"/>
      <c r="C662" s="1478"/>
      <c r="D662" s="1478"/>
      <c r="E662" s="1478"/>
      <c r="F662" s="1478"/>
      <c r="G662" s="1478"/>
      <c r="H662" s="1478"/>
      <c r="I662" s="1478"/>
      <c r="J662" s="1478"/>
      <c r="K662" s="1478"/>
      <c r="L662" s="1478"/>
      <c r="M662" s="1478"/>
      <c r="N662" s="1478"/>
      <c r="O662" s="1478"/>
      <c r="P662" s="1478"/>
      <c r="Q662" s="1478"/>
      <c r="R662" s="1478"/>
      <c r="S662" s="1479"/>
    </row>
    <row r="663" spans="1:19" x14ac:dyDescent="0.25">
      <c r="A663" s="1477"/>
      <c r="B663" s="1478"/>
      <c r="C663" s="1478"/>
      <c r="D663" s="1478"/>
      <c r="E663" s="1478"/>
      <c r="F663" s="1478"/>
      <c r="G663" s="1478"/>
      <c r="H663" s="1478"/>
      <c r="I663" s="1478"/>
      <c r="J663" s="1478"/>
      <c r="K663" s="1478"/>
      <c r="L663" s="1478"/>
      <c r="M663" s="1478"/>
      <c r="N663" s="1478"/>
      <c r="O663" s="1478"/>
      <c r="P663" s="1478"/>
      <c r="Q663" s="1478"/>
      <c r="R663" s="1478"/>
      <c r="S663" s="1479"/>
    </row>
    <row r="664" spans="1:19" x14ac:dyDescent="0.25">
      <c r="A664" s="1437" t="s">
        <v>60</v>
      </c>
      <c r="B664" s="1438"/>
      <c r="C664" s="1438"/>
      <c r="D664" s="1438"/>
      <c r="E664" s="665"/>
      <c r="F664" s="665"/>
      <c r="G664" s="665"/>
      <c r="H664" s="665"/>
      <c r="I664" s="665"/>
      <c r="J664" s="665"/>
      <c r="K664" s="666"/>
      <c r="L664" s="665"/>
      <c r="M664" s="665"/>
      <c r="N664" s="665"/>
      <c r="O664" s="665"/>
      <c r="P664" s="665"/>
      <c r="Q664" s="665"/>
      <c r="R664" s="665"/>
      <c r="S664" s="669"/>
    </row>
    <row r="665" spans="1:19" x14ac:dyDescent="0.25">
      <c r="A665" s="664"/>
      <c r="B665" s="654"/>
      <c r="C665" s="654"/>
      <c r="D665" s="654"/>
      <c r="E665" s="654"/>
      <c r="F665" s="654"/>
      <c r="G665" s="654"/>
      <c r="H665" s="654"/>
      <c r="I665" s="654"/>
      <c r="J665" s="654"/>
      <c r="K665" s="654"/>
      <c r="L665" s="654"/>
      <c r="M665" s="654"/>
      <c r="N665" s="654"/>
      <c r="O665" s="654"/>
      <c r="P665" s="654"/>
      <c r="Q665" s="654"/>
      <c r="R665" s="654"/>
      <c r="S665" s="663"/>
    </row>
    <row r="666" spans="1:19" x14ac:dyDescent="0.25">
      <c r="A666" s="664"/>
      <c r="B666" s="654"/>
      <c r="C666" s="654"/>
      <c r="D666" s="654"/>
      <c r="E666" s="654"/>
      <c r="F666" s="654"/>
      <c r="G666" s="654"/>
      <c r="H666" s="654"/>
      <c r="I666" s="654"/>
      <c r="J666" s="654"/>
      <c r="K666" s="654"/>
      <c r="L666" s="654"/>
      <c r="M666" s="654"/>
      <c r="N666" s="654"/>
      <c r="O666" s="654"/>
      <c r="P666" s="654"/>
      <c r="Q666" s="654"/>
      <c r="R666" s="654"/>
      <c r="S666" s="663"/>
    </row>
    <row r="667" spans="1:19" ht="15.6" x14ac:dyDescent="0.25">
      <c r="A667" s="664"/>
      <c r="B667" s="832" t="s">
        <v>1176</v>
      </c>
      <c r="C667" s="654"/>
      <c r="D667" s="654"/>
      <c r="E667" s="654"/>
      <c r="F667" s="654"/>
      <c r="G667" s="654"/>
      <c r="H667" s="832"/>
      <c r="I667" s="832" t="s">
        <v>1233</v>
      </c>
      <c r="J667" s="832"/>
      <c r="K667" s="832"/>
      <c r="L667" s="832"/>
      <c r="M667" s="832"/>
      <c r="N667" s="832"/>
      <c r="O667" s="832"/>
      <c r="P667" s="832"/>
      <c r="Q667" s="832"/>
      <c r="R667" s="654"/>
      <c r="S667" s="663"/>
    </row>
    <row r="668" spans="1:19" x14ac:dyDescent="0.25">
      <c r="A668" s="664"/>
      <c r="B668" s="832" t="s">
        <v>1178</v>
      </c>
      <c r="C668" s="654"/>
      <c r="D668" s="654"/>
      <c r="E668" s="654"/>
      <c r="F668" s="654"/>
      <c r="G668" s="654"/>
      <c r="H668" s="660"/>
      <c r="I668" s="832" t="s">
        <v>187</v>
      </c>
      <c r="J668" s="660"/>
      <c r="K668" s="1011"/>
      <c r="L668" s="884"/>
      <c r="M668" s="654"/>
      <c r="N668" s="654"/>
      <c r="O668" s="654"/>
      <c r="P668" s="654"/>
      <c r="Q668" s="654"/>
      <c r="R668" s="654"/>
      <c r="S668" s="663"/>
    </row>
    <row r="669" spans="1:19" x14ac:dyDescent="0.25">
      <c r="A669" s="664"/>
      <c r="B669" s="944" t="s">
        <v>1393</v>
      </c>
      <c r="C669" s="654"/>
      <c r="D669" s="654"/>
      <c r="E669" s="654"/>
      <c r="F669" s="654"/>
      <c r="G669" s="654"/>
      <c r="H669" s="832"/>
      <c r="I669" s="832" t="s">
        <v>1177</v>
      </c>
      <c r="J669" s="660"/>
      <c r="K669" s="654"/>
      <c r="L669" s="884"/>
      <c r="M669" s="654"/>
      <c r="N669" s="654"/>
      <c r="O669" s="654"/>
      <c r="P669" s="654"/>
      <c r="Q669" s="654"/>
      <c r="R669" s="654"/>
      <c r="S669" s="663"/>
    </row>
    <row r="670" spans="1:19" x14ac:dyDescent="0.25">
      <c r="A670" s="913"/>
      <c r="B670" s="832" t="s">
        <v>450</v>
      </c>
      <c r="C670" s="654"/>
      <c r="D670" s="654"/>
      <c r="E670" s="654"/>
      <c r="F670" s="654"/>
      <c r="G670" s="654"/>
      <c r="H670" s="832">
        <v>4500</v>
      </c>
      <c r="I670" s="832"/>
      <c r="J670" s="660"/>
      <c r="K670" s="654"/>
      <c r="L670" s="884"/>
      <c r="M670" s="654"/>
      <c r="N670" s="654"/>
      <c r="O670" s="654"/>
      <c r="P670" s="654"/>
      <c r="Q670" s="654"/>
      <c r="R670" s="654"/>
      <c r="S670" s="995"/>
    </row>
    <row r="671" spans="1:19" x14ac:dyDescent="0.25">
      <c r="A671" s="913"/>
      <c r="B671" s="832"/>
      <c r="C671" s="654"/>
      <c r="D671" s="654"/>
      <c r="E671" s="654"/>
      <c r="F671" s="654"/>
      <c r="G671" s="654"/>
      <c r="H671" s="832"/>
      <c r="I671" s="832"/>
      <c r="J671" s="660"/>
      <c r="K671" s="654"/>
      <c r="L671" s="884"/>
      <c r="M671" s="654"/>
      <c r="N671" s="654"/>
      <c r="O671" s="654"/>
      <c r="P671" s="654"/>
      <c r="Q671" s="654"/>
      <c r="R671" s="654"/>
      <c r="S671" s="995"/>
    </row>
    <row r="672" spans="1:19" x14ac:dyDescent="0.25">
      <c r="A672" s="913"/>
      <c r="B672" s="832"/>
      <c r="C672" s="654"/>
      <c r="D672" s="654"/>
      <c r="E672" s="654"/>
      <c r="F672" s="654"/>
      <c r="G672" s="654"/>
      <c r="H672" s="1065" t="s">
        <v>398</v>
      </c>
      <c r="I672" s="654"/>
      <c r="J672" s="654"/>
      <c r="K672" s="961" t="s">
        <v>483</v>
      </c>
      <c r="L672" s="1064"/>
      <c r="M672" s="961"/>
      <c r="N672" s="1065" t="s">
        <v>61</v>
      </c>
      <c r="O672" s="654"/>
      <c r="P672" s="654"/>
      <c r="Q672" s="654"/>
      <c r="R672" s="654"/>
      <c r="S672" s="995"/>
    </row>
    <row r="673" spans="1:19" x14ac:dyDescent="0.25">
      <c r="A673" s="913"/>
      <c r="B673" s="988" t="s">
        <v>1193</v>
      </c>
      <c r="C673" s="654"/>
      <c r="D673" s="654"/>
      <c r="E673" s="654"/>
      <c r="F673" s="654"/>
      <c r="G673" s="1046"/>
      <c r="H673" s="1063" t="s">
        <v>1394</v>
      </c>
      <c r="I673" s="1066" t="s">
        <v>532</v>
      </c>
      <c r="J673" s="988" t="s">
        <v>1215</v>
      </c>
      <c r="K673" s="942"/>
      <c r="L673" s="942" t="s">
        <v>1240</v>
      </c>
      <c r="M673" s="1067"/>
      <c r="N673" s="883"/>
      <c r="O673" s="865"/>
      <c r="P673" s="979" t="s">
        <v>62</v>
      </c>
      <c r="Q673" s="979"/>
      <c r="R673" s="654"/>
      <c r="S673" s="995"/>
    </row>
    <row r="674" spans="1:19" x14ac:dyDescent="0.25">
      <c r="A674" s="913"/>
      <c r="B674" s="654"/>
      <c r="C674" s="654"/>
      <c r="D674" s="654"/>
      <c r="E674" s="654"/>
      <c r="F674" s="920"/>
      <c r="G674" s="654"/>
      <c r="H674" s="830"/>
      <c r="I674" s="830"/>
      <c r="J674" s="832"/>
      <c r="K674" s="832"/>
      <c r="L674" s="832"/>
      <c r="M674" s="654"/>
      <c r="N674" s="884"/>
      <c r="O674" s="654"/>
      <c r="P674" s="654"/>
      <c r="Q674" s="654"/>
      <c r="R674" s="654"/>
      <c r="S674" s="995"/>
    </row>
    <row r="675" spans="1:19" x14ac:dyDescent="0.25">
      <c r="A675" s="913"/>
      <c r="B675" s="832"/>
      <c r="C675" s="654"/>
      <c r="D675" s="654"/>
      <c r="E675" s="654"/>
      <c r="F675" s="654"/>
      <c r="G675" s="654"/>
      <c r="H675" s="654"/>
      <c r="I675" s="654"/>
      <c r="J675" s="660"/>
      <c r="K675" s="1011"/>
      <c r="L675" s="884"/>
      <c r="M675" s="654"/>
      <c r="N675" s="895"/>
      <c r="O675" s="654"/>
      <c r="P675" s="654"/>
      <c r="Q675" s="654"/>
      <c r="R675" s="654"/>
      <c r="S675" s="995"/>
    </row>
    <row r="676" spans="1:19" x14ac:dyDescent="0.25">
      <c r="A676" s="875"/>
      <c r="B676" s="987"/>
      <c r="C676" s="654"/>
      <c r="D676" s="654"/>
      <c r="E676" s="654"/>
      <c r="F676" s="654"/>
      <c r="G676" s="654"/>
      <c r="H676" s="654"/>
      <c r="I676" s="1016"/>
      <c r="J676" s="660"/>
      <c r="K676" s="654"/>
      <c r="L676" s="884"/>
      <c r="M676" s="654"/>
      <c r="N676" s="895"/>
      <c r="O676" s="654"/>
      <c r="P676" s="654"/>
      <c r="Q676" s="654"/>
      <c r="R676" s="654"/>
      <c r="S676" s="879"/>
    </row>
    <row r="677" spans="1:19" x14ac:dyDescent="0.25">
      <c r="A677" s="985"/>
      <c r="B677" s="828"/>
      <c r="C677" s="828"/>
      <c r="D677" s="828"/>
      <c r="E677" s="828"/>
      <c r="F677" s="901"/>
      <c r="G677" s="828"/>
      <c r="H677" s="1015"/>
      <c r="I677" s="1015"/>
      <c r="J677" s="897"/>
      <c r="K677" s="897"/>
      <c r="L677" s="897"/>
      <c r="M677" s="828"/>
      <c r="N677" s="900"/>
      <c r="O677" s="574"/>
      <c r="P677" s="574"/>
      <c r="Q677" s="574"/>
      <c r="R677" s="574"/>
      <c r="S677" s="577"/>
    </row>
    <row r="678" spans="1:19" x14ac:dyDescent="0.25">
      <c r="A678" s="1561" t="s">
        <v>352</v>
      </c>
      <c r="B678" s="1558"/>
      <c r="C678" s="1558"/>
      <c r="D678" s="1558"/>
      <c r="E678" s="660"/>
      <c r="F678" s="660"/>
      <c r="G678" s="660"/>
      <c r="H678" s="660"/>
      <c r="I678" s="660"/>
      <c r="J678" s="660"/>
      <c r="K678" s="896"/>
      <c r="L678" s="660"/>
      <c r="M678" s="660"/>
      <c r="N678" s="660"/>
      <c r="O678" s="660"/>
      <c r="P678" s="660"/>
      <c r="Q678" s="660"/>
      <c r="R678" s="660"/>
      <c r="S678" s="661"/>
    </row>
    <row r="679" spans="1:19" x14ac:dyDescent="0.25">
      <c r="A679" s="875"/>
      <c r="B679" s="832"/>
      <c r="C679" s="832"/>
      <c r="D679" s="832"/>
      <c r="E679" s="832"/>
      <c r="F679" s="832"/>
      <c r="G679" s="832"/>
      <c r="H679" s="832"/>
      <c r="I679" s="832"/>
      <c r="J679" s="832"/>
      <c r="K679" s="917"/>
      <c r="L679" s="918"/>
      <c r="M679" s="917"/>
      <c r="N679" s="832"/>
      <c r="O679" s="832"/>
      <c r="P679" s="918"/>
      <c r="Q679" s="832"/>
      <c r="R679" s="654"/>
      <c r="S679" s="663"/>
    </row>
    <row r="680" spans="1:19" x14ac:dyDescent="0.25">
      <c r="A680" s="875"/>
      <c r="B680" s="832"/>
      <c r="C680" s="832"/>
      <c r="D680" s="832"/>
      <c r="E680" s="832"/>
      <c r="F680" s="832"/>
      <c r="G680" s="832"/>
      <c r="H680" s="832"/>
      <c r="I680" s="832"/>
      <c r="J680" s="832"/>
      <c r="K680" s="917"/>
      <c r="L680" s="1562" t="s">
        <v>1395</v>
      </c>
      <c r="M680" s="1562"/>
      <c r="N680" s="457" t="s">
        <v>1396</v>
      </c>
      <c r="O680" s="932"/>
      <c r="P680" s="918"/>
      <c r="Q680" s="832"/>
      <c r="R680" s="654"/>
      <c r="S680" s="663"/>
    </row>
    <row r="681" spans="1:19" x14ac:dyDescent="0.25">
      <c r="A681" s="875"/>
      <c r="B681" s="832"/>
      <c r="C681" s="832"/>
      <c r="D681" s="832"/>
      <c r="E681" s="832"/>
      <c r="F681" s="832"/>
      <c r="G681" s="832"/>
      <c r="H681" s="832"/>
      <c r="I681" s="832"/>
      <c r="J681" s="832"/>
      <c r="K681" s="917"/>
      <c r="L681" s="918"/>
      <c r="M681" s="917"/>
      <c r="N681" s="832"/>
      <c r="O681" s="832"/>
      <c r="P681" s="918"/>
      <c r="Q681" s="832"/>
      <c r="R681" s="654"/>
      <c r="S681" s="663"/>
    </row>
    <row r="682" spans="1:19" x14ac:dyDescent="0.25">
      <c r="A682" s="875"/>
      <c r="B682" s="832"/>
      <c r="C682" s="832"/>
      <c r="D682" s="832"/>
      <c r="E682" s="832"/>
      <c r="F682" s="832"/>
      <c r="G682" s="832"/>
      <c r="H682" s="832"/>
      <c r="I682" s="832"/>
      <c r="J682" s="832"/>
      <c r="K682" s="917"/>
      <c r="L682" s="918"/>
      <c r="M682" s="917"/>
      <c r="N682" s="832"/>
      <c r="O682" s="832"/>
      <c r="P682" s="918"/>
      <c r="Q682" s="832"/>
      <c r="R682" s="654"/>
      <c r="S682" s="663"/>
    </row>
    <row r="683" spans="1:19" x14ac:dyDescent="0.25">
      <c r="A683" s="875"/>
      <c r="B683" s="832"/>
      <c r="C683" s="832"/>
      <c r="D683" s="832"/>
      <c r="E683" s="832"/>
      <c r="F683" s="832"/>
      <c r="G683" s="832"/>
      <c r="H683" s="832"/>
      <c r="I683" s="832"/>
      <c r="J683" s="832"/>
      <c r="K683" s="917"/>
      <c r="L683" s="918"/>
      <c r="M683" s="917"/>
      <c r="N683" s="832"/>
      <c r="O683" s="832"/>
      <c r="P683" s="918"/>
      <c r="Q683" s="832"/>
      <c r="R683" s="654"/>
      <c r="S683" s="663"/>
    </row>
    <row r="684" spans="1:19" x14ac:dyDescent="0.25">
      <c r="A684" s="875"/>
      <c r="B684" s="457" t="s">
        <v>1322</v>
      </c>
      <c r="C684" s="832"/>
      <c r="D684" s="832"/>
      <c r="E684" s="832"/>
      <c r="F684" s="832"/>
      <c r="G684" s="832"/>
      <c r="H684" s="832"/>
      <c r="I684" s="832"/>
      <c r="J684" s="943"/>
      <c r="K684" s="1011"/>
      <c r="L684" s="892"/>
      <c r="M684" s="892"/>
      <c r="N684" s="832"/>
      <c r="O684" s="892"/>
      <c r="P684" s="892"/>
      <c r="Q684" s="895"/>
      <c r="R684" s="654"/>
      <c r="S684" s="663"/>
    </row>
    <row r="685" spans="1:19" x14ac:dyDescent="0.25">
      <c r="A685" s="875"/>
      <c r="B685" s="457" t="s">
        <v>1397</v>
      </c>
      <c r="C685" s="832"/>
      <c r="D685" s="832"/>
      <c r="E685" s="832"/>
      <c r="F685" s="832"/>
      <c r="G685" s="832"/>
      <c r="H685" s="832"/>
      <c r="I685" s="832"/>
      <c r="J685" s="832"/>
      <c r="K685" s="1011"/>
      <c r="L685" s="892"/>
      <c r="M685" s="892"/>
      <c r="N685" s="895"/>
      <c r="O685" s="892"/>
      <c r="P685" s="892"/>
      <c r="Q685" s="895"/>
      <c r="R685" s="654"/>
      <c r="S685" s="663"/>
    </row>
    <row r="686" spans="1:19" x14ac:dyDescent="0.25">
      <c r="A686" s="875"/>
      <c r="B686" s="457" t="s">
        <v>1398</v>
      </c>
      <c r="C686" s="832"/>
      <c r="D686" s="832"/>
      <c r="E686" s="832"/>
      <c r="F686" s="832"/>
      <c r="G686" s="832"/>
      <c r="H686" s="832"/>
      <c r="I686" s="832"/>
      <c r="J686" s="832"/>
      <c r="K686" s="1011"/>
      <c r="L686" s="892"/>
      <c r="M686" s="892"/>
      <c r="N686" s="895"/>
      <c r="O686" s="892"/>
      <c r="P686" s="892"/>
      <c r="Q686" s="895"/>
      <c r="R686" s="654"/>
      <c r="S686" s="663"/>
    </row>
    <row r="687" spans="1:19" x14ac:dyDescent="0.25">
      <c r="A687" s="875"/>
      <c r="B687" s="944" t="s">
        <v>1399</v>
      </c>
      <c r="C687" s="832"/>
      <c r="D687" s="832"/>
      <c r="E687" s="832"/>
      <c r="F687" s="832"/>
      <c r="G687" s="832"/>
      <c r="H687" s="832"/>
      <c r="I687" s="832"/>
      <c r="J687" s="832"/>
      <c r="K687" s="1011"/>
      <c r="L687" s="892"/>
      <c r="M687" s="944" t="s">
        <v>1053</v>
      </c>
      <c r="N687" s="895"/>
      <c r="O687" s="892"/>
      <c r="P687" s="892"/>
      <c r="Q687" s="895"/>
      <c r="R687" s="654"/>
      <c r="S687" s="663"/>
    </row>
    <row r="688" spans="1:19" x14ac:dyDescent="0.25">
      <c r="A688" s="875"/>
      <c r="B688" s="832"/>
      <c r="C688" s="832"/>
      <c r="D688" s="832"/>
      <c r="E688" s="832"/>
      <c r="F688" s="832"/>
      <c r="G688" s="832"/>
      <c r="H688" s="832"/>
      <c r="I688" s="832"/>
      <c r="J688" s="832"/>
      <c r="K688" s="1011"/>
      <c r="L688" s="892"/>
      <c r="M688" s="892"/>
      <c r="N688" s="895"/>
      <c r="O688" s="943"/>
      <c r="P688" s="892"/>
      <c r="Q688" s="895"/>
      <c r="R688" s="654"/>
      <c r="S688" s="663"/>
    </row>
    <row r="689" spans="1:19" x14ac:dyDescent="0.25">
      <c r="A689" s="875"/>
      <c r="B689" s="832"/>
      <c r="C689" s="832"/>
      <c r="D689" s="832"/>
      <c r="E689" s="832"/>
      <c r="F689" s="832"/>
      <c r="G689" s="832"/>
      <c r="H689" s="832"/>
      <c r="I689" s="832"/>
      <c r="J689" s="832"/>
      <c r="K689" s="1011"/>
      <c r="L689" s="892"/>
      <c r="M689" s="892"/>
      <c r="N689" s="895"/>
      <c r="O689" s="944"/>
      <c r="P689" s="892"/>
      <c r="Q689" s="895"/>
      <c r="R689" s="654"/>
      <c r="S689" s="663"/>
    </row>
    <row r="690" spans="1:19" x14ac:dyDescent="0.25">
      <c r="A690" s="875"/>
      <c r="B690" s="832"/>
      <c r="C690" s="832"/>
      <c r="D690" s="832"/>
      <c r="E690" s="832"/>
      <c r="F690" s="832"/>
      <c r="G690" s="832"/>
      <c r="H690" s="832"/>
      <c r="I690" s="832"/>
      <c r="J690" s="832"/>
      <c r="K690" s="1011"/>
      <c r="L690" s="892"/>
      <c r="M690" s="892"/>
      <c r="N690" s="895"/>
      <c r="O690" s="944"/>
      <c r="P690" s="892"/>
      <c r="Q690" s="895"/>
      <c r="R690" s="654"/>
      <c r="S690" s="663"/>
    </row>
    <row r="691" spans="1:19" x14ac:dyDescent="0.25">
      <c r="A691" s="875"/>
      <c r="B691" s="832"/>
      <c r="C691" s="832"/>
      <c r="D691" s="832"/>
      <c r="E691" s="832"/>
      <c r="F691" s="832"/>
      <c r="G691" s="832"/>
      <c r="H691" s="832"/>
      <c r="I691" s="832"/>
      <c r="J691" s="832"/>
      <c r="K691" s="917"/>
      <c r="L691" s="918"/>
      <c r="M691" s="917"/>
      <c r="N691" s="832"/>
      <c r="O691" s="832"/>
      <c r="P691" s="918"/>
      <c r="Q691" s="832"/>
      <c r="R691" s="654"/>
      <c r="S691" s="663"/>
    </row>
    <row r="692" spans="1:19" x14ac:dyDescent="0.25">
      <c r="A692" s="578"/>
      <c r="B692" s="574"/>
      <c r="C692" s="574"/>
      <c r="D692" s="574"/>
      <c r="E692" s="574"/>
      <c r="F692" s="574"/>
      <c r="G692" s="574"/>
      <c r="H692" s="574"/>
      <c r="I692" s="574"/>
      <c r="J692" s="574"/>
      <c r="K692" s="574"/>
      <c r="L692" s="574"/>
      <c r="M692" s="574"/>
      <c r="N692" s="574"/>
      <c r="O692" s="574"/>
      <c r="P692" s="574"/>
      <c r="Q692" s="574"/>
      <c r="R692" s="574"/>
      <c r="S692" s="577"/>
    </row>
  </sheetData>
  <sheetProtection formatCells="0" formatRows="0" insertRows="0" deleteRows="0" selectLockedCells="1"/>
  <mergeCells count="191">
    <mergeCell ref="A5:S12"/>
    <mergeCell ref="A13:D13"/>
    <mergeCell ref="A14:S16"/>
    <mergeCell ref="A17:D17"/>
    <mergeCell ref="A18:S30"/>
    <mergeCell ref="A31:D31"/>
    <mergeCell ref="A1:D1"/>
    <mergeCell ref="E1:S2"/>
    <mergeCell ref="A2:D2"/>
    <mergeCell ref="A3:D3"/>
    <mergeCell ref="E3:S3"/>
    <mergeCell ref="A4:D4"/>
    <mergeCell ref="A61:D61"/>
    <mergeCell ref="E61:S61"/>
    <mergeCell ref="A62:D62"/>
    <mergeCell ref="A63:S70"/>
    <mergeCell ref="A71:D71"/>
    <mergeCell ref="A72:S74"/>
    <mergeCell ref="A32:S34"/>
    <mergeCell ref="A48:D48"/>
    <mergeCell ref="A49:S51"/>
    <mergeCell ref="A59:D59"/>
    <mergeCell ref="E59:S60"/>
    <mergeCell ref="A60:D60"/>
    <mergeCell ref="A35:S37"/>
    <mergeCell ref="A38:S40"/>
    <mergeCell ref="A117:D117"/>
    <mergeCell ref="E117:S118"/>
    <mergeCell ref="A118:D118"/>
    <mergeCell ref="A119:D119"/>
    <mergeCell ref="E119:S119"/>
    <mergeCell ref="A120:D120"/>
    <mergeCell ref="A75:D75"/>
    <mergeCell ref="A76:S89"/>
    <mergeCell ref="A90:D90"/>
    <mergeCell ref="A102:D102"/>
    <mergeCell ref="G91:H91"/>
    <mergeCell ref="G92:H92"/>
    <mergeCell ref="G93:H93"/>
    <mergeCell ref="G94:H94"/>
    <mergeCell ref="G95:H95"/>
    <mergeCell ref="F100:G100"/>
    <mergeCell ref="N100:O100"/>
    <mergeCell ref="F97:G97"/>
    <mergeCell ref="H96:I96"/>
    <mergeCell ref="H97:I97"/>
    <mergeCell ref="A175:D175"/>
    <mergeCell ref="E175:S176"/>
    <mergeCell ref="A176:D176"/>
    <mergeCell ref="A177:D177"/>
    <mergeCell ref="E177:S177"/>
    <mergeCell ref="A162:D162"/>
    <mergeCell ref="A121:S128"/>
    <mergeCell ref="A129:D129"/>
    <mergeCell ref="A130:S132"/>
    <mergeCell ref="A133:D133"/>
    <mergeCell ref="A134:S149"/>
    <mergeCell ref="A150:D150"/>
    <mergeCell ref="A207:D207"/>
    <mergeCell ref="A208:S210"/>
    <mergeCell ref="A220:D220"/>
    <mergeCell ref="A221:S221"/>
    <mergeCell ref="A178:D178"/>
    <mergeCell ref="A179:S186"/>
    <mergeCell ref="A187:D187"/>
    <mergeCell ref="A188:S190"/>
    <mergeCell ref="A191:D191"/>
    <mergeCell ref="A192:S206"/>
    <mergeCell ref="A234:D234"/>
    <mergeCell ref="E234:S234"/>
    <mergeCell ref="A235:D235"/>
    <mergeCell ref="A236:S243"/>
    <mergeCell ref="A244:D244"/>
    <mergeCell ref="A245:S247"/>
    <mergeCell ref="A232:D232"/>
    <mergeCell ref="E232:S233"/>
    <mergeCell ref="A233:D233"/>
    <mergeCell ref="A290:D290"/>
    <mergeCell ref="E290:S291"/>
    <mergeCell ref="A291:D291"/>
    <mergeCell ref="A248:D248"/>
    <mergeCell ref="A249:S263"/>
    <mergeCell ref="A264:D264"/>
    <mergeCell ref="A265:S267"/>
    <mergeCell ref="A277:D277"/>
    <mergeCell ref="A278:S280"/>
    <mergeCell ref="A348:D348"/>
    <mergeCell ref="E348:S349"/>
    <mergeCell ref="A349:D349"/>
    <mergeCell ref="A306:D306"/>
    <mergeCell ref="A307:S316"/>
    <mergeCell ref="A317:D317"/>
    <mergeCell ref="A335:D335"/>
    <mergeCell ref="A336:S338"/>
    <mergeCell ref="A292:D292"/>
    <mergeCell ref="E292:S292"/>
    <mergeCell ref="A293:D293"/>
    <mergeCell ref="A294:S301"/>
    <mergeCell ref="A302:D302"/>
    <mergeCell ref="A303:S305"/>
    <mergeCell ref="A381:S383"/>
    <mergeCell ref="A393:D393"/>
    <mergeCell ref="A394:S396"/>
    <mergeCell ref="B404:C404"/>
    <mergeCell ref="A350:D350"/>
    <mergeCell ref="E350:S350"/>
    <mergeCell ref="A351:D351"/>
    <mergeCell ref="A352:S359"/>
    <mergeCell ref="A360:D360"/>
    <mergeCell ref="A361:S363"/>
    <mergeCell ref="A480:D480"/>
    <mergeCell ref="A481:S495"/>
    <mergeCell ref="A496:D496"/>
    <mergeCell ref="A497:S499"/>
    <mergeCell ref="A509:D509"/>
    <mergeCell ref="A510:S512"/>
    <mergeCell ref="A466:D466"/>
    <mergeCell ref="E466:S466"/>
    <mergeCell ref="A467:D467"/>
    <mergeCell ref="A468:S475"/>
    <mergeCell ref="A476:D476"/>
    <mergeCell ref="A477:S479"/>
    <mergeCell ref="A464:D464"/>
    <mergeCell ref="E464:S465"/>
    <mergeCell ref="A465:D465"/>
    <mergeCell ref="A422:D422"/>
    <mergeCell ref="B114:C114"/>
    <mergeCell ref="B57:C57"/>
    <mergeCell ref="B173:C173"/>
    <mergeCell ref="B288:C288"/>
    <mergeCell ref="A423:S434"/>
    <mergeCell ref="A435:D435"/>
    <mergeCell ref="A449:D449"/>
    <mergeCell ref="A450:S452"/>
    <mergeCell ref="A408:D408"/>
    <mergeCell ref="E408:S408"/>
    <mergeCell ref="A409:D409"/>
    <mergeCell ref="A410:S417"/>
    <mergeCell ref="A418:D418"/>
    <mergeCell ref="A419:S421"/>
    <mergeCell ref="A406:D406"/>
    <mergeCell ref="E406:S407"/>
    <mergeCell ref="A407:D407"/>
    <mergeCell ref="A364:D364"/>
    <mergeCell ref="A365:S379"/>
    <mergeCell ref="A380:D380"/>
    <mergeCell ref="A522:D522"/>
    <mergeCell ref="E522:S523"/>
    <mergeCell ref="A523:D523"/>
    <mergeCell ref="A524:D524"/>
    <mergeCell ref="E524:S524"/>
    <mergeCell ref="A525:D525"/>
    <mergeCell ref="A526:S533"/>
    <mergeCell ref="A534:D534"/>
    <mergeCell ref="A535:S537"/>
    <mergeCell ref="A538:D538"/>
    <mergeCell ref="A539:S553"/>
    <mergeCell ref="A554:D554"/>
    <mergeCell ref="A555:S557"/>
    <mergeCell ref="A567:D567"/>
    <mergeCell ref="A568:S570"/>
    <mergeCell ref="J572:O572"/>
    <mergeCell ref="A580:D580"/>
    <mergeCell ref="E580:S581"/>
    <mergeCell ref="A581:D581"/>
    <mergeCell ref="A613:S615"/>
    <mergeCell ref="A625:D625"/>
    <mergeCell ref="L627:M627"/>
    <mergeCell ref="A635:D635"/>
    <mergeCell ref="E635:S636"/>
    <mergeCell ref="A636:D636"/>
    <mergeCell ref="A582:D582"/>
    <mergeCell ref="E582:S582"/>
    <mergeCell ref="A583:D583"/>
    <mergeCell ref="A584:S591"/>
    <mergeCell ref="A592:D592"/>
    <mergeCell ref="A593:S595"/>
    <mergeCell ref="A596:D596"/>
    <mergeCell ref="A597:S611"/>
    <mergeCell ref="A612:D612"/>
    <mergeCell ref="A678:D678"/>
    <mergeCell ref="L680:M680"/>
    <mergeCell ref="A637:D637"/>
    <mergeCell ref="E637:S637"/>
    <mergeCell ref="A638:D638"/>
    <mergeCell ref="A639:S646"/>
    <mergeCell ref="A647:D647"/>
    <mergeCell ref="A648:S650"/>
    <mergeCell ref="A651:D651"/>
    <mergeCell ref="A652:S663"/>
    <mergeCell ref="A664:D664"/>
  </mergeCells>
  <pageMargins left="0.7" right="0.7" top="0.75" bottom="0.75" header="0.3" footer="0.3"/>
  <pageSetup paperSize="9" orientation="portrait" r:id="rId1"/>
  <rowBreaks count="1" manualBreakCount="1">
    <brk id="634" max="1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U381"/>
  <sheetViews>
    <sheetView topLeftCell="A322" zoomScale="140" zoomScaleNormal="140" zoomScalePageLayoutView="80" workbookViewId="0">
      <selection activeCell="Z41" sqref="Z41"/>
    </sheetView>
  </sheetViews>
  <sheetFormatPr baseColWidth="10" defaultColWidth="11.44140625" defaultRowHeight="13.2" x14ac:dyDescent="0.25"/>
  <cols>
    <col min="1" max="2" width="3.77734375" style="567" customWidth="1"/>
    <col min="3" max="10" width="4.77734375" style="567" customWidth="1"/>
    <col min="11" max="11" width="5" style="567" customWidth="1"/>
    <col min="12" max="19" width="4.77734375" style="567" customWidth="1"/>
    <col min="20" max="16384" width="11.44140625" style="656"/>
  </cols>
  <sheetData>
    <row r="1" spans="1:21" ht="14.25" customHeight="1" x14ac:dyDescent="0.25">
      <c r="A1" s="1452" t="s">
        <v>51</v>
      </c>
      <c r="B1" s="1453"/>
      <c r="C1" s="1453"/>
      <c r="D1" s="1454"/>
      <c r="E1" s="1455" t="s">
        <v>957</v>
      </c>
      <c r="F1" s="1456"/>
      <c r="G1" s="1456"/>
      <c r="H1" s="1456"/>
      <c r="I1" s="1456"/>
      <c r="J1" s="1456"/>
      <c r="K1" s="1456"/>
      <c r="L1" s="1456"/>
      <c r="M1" s="1456"/>
      <c r="N1" s="1456"/>
      <c r="O1" s="1456"/>
      <c r="P1" s="1456"/>
      <c r="Q1" s="1456"/>
      <c r="R1" s="1456"/>
      <c r="S1" s="1457"/>
    </row>
    <row r="2" spans="1:21" ht="14.25" customHeight="1" x14ac:dyDescent="0.25">
      <c r="A2" s="1461" t="s">
        <v>1400</v>
      </c>
      <c r="B2" s="1462"/>
      <c r="C2" s="1462"/>
      <c r="D2" s="1463"/>
      <c r="E2" s="1458"/>
      <c r="F2" s="1459"/>
      <c r="G2" s="1459"/>
      <c r="H2" s="1459"/>
      <c r="I2" s="1459"/>
      <c r="J2" s="1459"/>
      <c r="K2" s="1459"/>
      <c r="L2" s="1459"/>
      <c r="M2" s="1459"/>
      <c r="N2" s="1459"/>
      <c r="O2" s="1459"/>
      <c r="P2" s="1459"/>
      <c r="Q2" s="1459"/>
      <c r="R2" s="1459"/>
      <c r="S2" s="1460"/>
    </row>
    <row r="3" spans="1:21" ht="14.25" customHeight="1" x14ac:dyDescent="0.25">
      <c r="A3" s="1464" t="s">
        <v>52</v>
      </c>
      <c r="B3" s="1465"/>
      <c r="C3" s="1465"/>
      <c r="D3" s="1466"/>
      <c r="E3" s="1467" t="s">
        <v>958</v>
      </c>
      <c r="F3" s="1468"/>
      <c r="G3" s="1468"/>
      <c r="H3" s="1468"/>
      <c r="I3" s="1468"/>
      <c r="J3" s="1468"/>
      <c r="K3" s="1468"/>
      <c r="L3" s="1468"/>
      <c r="M3" s="1468"/>
      <c r="N3" s="1468"/>
      <c r="O3" s="1468"/>
      <c r="P3" s="1468"/>
      <c r="Q3" s="1468"/>
      <c r="R3" s="1468"/>
      <c r="S3" s="1469"/>
    </row>
    <row r="4" spans="1:21" x14ac:dyDescent="0.25">
      <c r="A4" s="1437" t="s">
        <v>53</v>
      </c>
      <c r="B4" s="1438"/>
      <c r="C4" s="1438"/>
      <c r="D4" s="1438"/>
      <c r="E4" s="1017"/>
      <c r="F4" s="660"/>
      <c r="G4" s="660"/>
      <c r="H4" s="660"/>
      <c r="I4" s="660"/>
      <c r="J4" s="660"/>
      <c r="K4" s="660"/>
      <c r="L4" s="660"/>
      <c r="M4" s="660"/>
      <c r="N4" s="660"/>
      <c r="O4" s="660"/>
      <c r="P4" s="660"/>
      <c r="Q4" s="660"/>
      <c r="R4" s="660"/>
      <c r="S4" s="661"/>
    </row>
    <row r="5" spans="1:21" x14ac:dyDescent="0.25">
      <c r="A5" s="1470" t="s">
        <v>1401</v>
      </c>
      <c r="B5" s="1471"/>
      <c r="C5" s="1471"/>
      <c r="D5" s="1471"/>
      <c r="E5" s="1471"/>
      <c r="F5" s="1471"/>
      <c r="G5" s="1471"/>
      <c r="H5" s="1471"/>
      <c r="I5" s="1471"/>
      <c r="J5" s="1471"/>
      <c r="K5" s="1471"/>
      <c r="L5" s="1471"/>
      <c r="M5" s="1471"/>
      <c r="N5" s="1471"/>
      <c r="O5" s="1471"/>
      <c r="P5" s="1471"/>
      <c r="Q5" s="1471"/>
      <c r="R5" s="1471"/>
      <c r="S5" s="1472"/>
    </row>
    <row r="6" spans="1:21" x14ac:dyDescent="0.25">
      <c r="A6" s="1473"/>
      <c r="B6" s="1471"/>
      <c r="C6" s="1471"/>
      <c r="D6" s="1471"/>
      <c r="E6" s="1471"/>
      <c r="F6" s="1471"/>
      <c r="G6" s="1471"/>
      <c r="H6" s="1471"/>
      <c r="I6" s="1471"/>
      <c r="J6" s="1471"/>
      <c r="K6" s="1471"/>
      <c r="L6" s="1471"/>
      <c r="M6" s="1471"/>
      <c r="N6" s="1471"/>
      <c r="O6" s="1471"/>
      <c r="P6" s="1471"/>
      <c r="Q6" s="1471"/>
      <c r="R6" s="1471"/>
      <c r="S6" s="1472"/>
    </row>
    <row r="7" spans="1:21" x14ac:dyDescent="0.25">
      <c r="A7" s="1473"/>
      <c r="B7" s="1471"/>
      <c r="C7" s="1471"/>
      <c r="D7" s="1471"/>
      <c r="E7" s="1471"/>
      <c r="F7" s="1471"/>
      <c r="G7" s="1471"/>
      <c r="H7" s="1471"/>
      <c r="I7" s="1471"/>
      <c r="J7" s="1471"/>
      <c r="K7" s="1471"/>
      <c r="L7" s="1471"/>
      <c r="M7" s="1471"/>
      <c r="N7" s="1471"/>
      <c r="O7" s="1471"/>
      <c r="P7" s="1471"/>
      <c r="Q7" s="1471"/>
      <c r="R7" s="1471"/>
      <c r="S7" s="1472"/>
      <c r="U7" s="671"/>
    </row>
    <row r="8" spans="1:21" x14ac:dyDescent="0.25">
      <c r="A8" s="1473"/>
      <c r="B8" s="1471"/>
      <c r="C8" s="1471"/>
      <c r="D8" s="1471"/>
      <c r="E8" s="1471"/>
      <c r="F8" s="1471"/>
      <c r="G8" s="1471"/>
      <c r="H8" s="1471"/>
      <c r="I8" s="1471"/>
      <c r="J8" s="1471"/>
      <c r="K8" s="1471"/>
      <c r="L8" s="1471"/>
      <c r="M8" s="1471"/>
      <c r="N8" s="1471"/>
      <c r="O8" s="1471"/>
      <c r="P8" s="1471"/>
      <c r="Q8" s="1471"/>
      <c r="R8" s="1471"/>
      <c r="S8" s="1472"/>
      <c r="U8" s="671"/>
    </row>
    <row r="9" spans="1:21" x14ac:dyDescent="0.25">
      <c r="A9" s="1473"/>
      <c r="B9" s="1471"/>
      <c r="C9" s="1471"/>
      <c r="D9" s="1471"/>
      <c r="E9" s="1471"/>
      <c r="F9" s="1471"/>
      <c r="G9" s="1471"/>
      <c r="H9" s="1471"/>
      <c r="I9" s="1471"/>
      <c r="J9" s="1471"/>
      <c r="K9" s="1471"/>
      <c r="L9" s="1471"/>
      <c r="M9" s="1471"/>
      <c r="N9" s="1471"/>
      <c r="O9" s="1471"/>
      <c r="P9" s="1471"/>
      <c r="Q9" s="1471"/>
      <c r="R9" s="1471"/>
      <c r="S9" s="1472"/>
    </row>
    <row r="10" spans="1:21" x14ac:dyDescent="0.25">
      <c r="A10" s="1473"/>
      <c r="B10" s="1471"/>
      <c r="C10" s="1471"/>
      <c r="D10" s="1471"/>
      <c r="E10" s="1471"/>
      <c r="F10" s="1471"/>
      <c r="G10" s="1471"/>
      <c r="H10" s="1471"/>
      <c r="I10" s="1471"/>
      <c r="J10" s="1471"/>
      <c r="K10" s="1471"/>
      <c r="L10" s="1471"/>
      <c r="M10" s="1471"/>
      <c r="N10" s="1471"/>
      <c r="O10" s="1471"/>
      <c r="P10" s="1471"/>
      <c r="Q10" s="1471"/>
      <c r="R10" s="1471"/>
      <c r="S10" s="1472"/>
    </row>
    <row r="11" spans="1:21" x14ac:dyDescent="0.25">
      <c r="A11" s="1473"/>
      <c r="B11" s="1471"/>
      <c r="C11" s="1471"/>
      <c r="D11" s="1471"/>
      <c r="E11" s="1471"/>
      <c r="F11" s="1471"/>
      <c r="G11" s="1471"/>
      <c r="H11" s="1471"/>
      <c r="I11" s="1471"/>
      <c r="J11" s="1471"/>
      <c r="K11" s="1471"/>
      <c r="L11" s="1471"/>
      <c r="M11" s="1471"/>
      <c r="N11" s="1471"/>
      <c r="O11" s="1471"/>
      <c r="P11" s="1471"/>
      <c r="Q11" s="1471"/>
      <c r="R11" s="1471"/>
      <c r="S11" s="1472"/>
    </row>
    <row r="12" spans="1:21" x14ac:dyDescent="0.25">
      <c r="A12" s="1474"/>
      <c r="B12" s="1475"/>
      <c r="C12" s="1475"/>
      <c r="D12" s="1475"/>
      <c r="E12" s="1475"/>
      <c r="F12" s="1475"/>
      <c r="G12" s="1475"/>
      <c r="H12" s="1475"/>
      <c r="I12" s="1475"/>
      <c r="J12" s="1475"/>
      <c r="K12" s="1475"/>
      <c r="L12" s="1475"/>
      <c r="M12" s="1475"/>
      <c r="N12" s="1475"/>
      <c r="O12" s="1475"/>
      <c r="P12" s="1475"/>
      <c r="Q12" s="1475"/>
      <c r="R12" s="1475"/>
      <c r="S12" s="1476"/>
    </row>
    <row r="13" spans="1:21" x14ac:dyDescent="0.25">
      <c r="A13" s="1437" t="s">
        <v>351</v>
      </c>
      <c r="B13" s="1438"/>
      <c r="C13" s="1438"/>
      <c r="D13" s="1438"/>
      <c r="E13" s="668"/>
      <c r="F13" s="665"/>
      <c r="G13" s="665"/>
      <c r="H13" s="665"/>
      <c r="I13" s="665"/>
      <c r="J13" s="665"/>
      <c r="K13" s="665"/>
      <c r="L13" s="665"/>
      <c r="M13" s="665"/>
      <c r="N13" s="665"/>
      <c r="O13" s="665"/>
      <c r="P13" s="665"/>
      <c r="Q13" s="665"/>
      <c r="R13" s="665"/>
      <c r="S13" s="669"/>
    </row>
    <row r="14" spans="1:21" x14ac:dyDescent="0.25">
      <c r="A14" s="1477" t="s">
        <v>959</v>
      </c>
      <c r="B14" s="1478"/>
      <c r="C14" s="1478"/>
      <c r="D14" s="1478"/>
      <c r="E14" s="1478"/>
      <c r="F14" s="1478"/>
      <c r="G14" s="1478"/>
      <c r="H14" s="1478"/>
      <c r="I14" s="1478"/>
      <c r="J14" s="1478"/>
      <c r="K14" s="1478"/>
      <c r="L14" s="1478"/>
      <c r="M14" s="1478"/>
      <c r="N14" s="1478"/>
      <c r="O14" s="1478"/>
      <c r="P14" s="1478"/>
      <c r="Q14" s="1478"/>
      <c r="R14" s="1478"/>
      <c r="S14" s="1479"/>
    </row>
    <row r="15" spans="1:21" x14ac:dyDescent="0.25">
      <c r="A15" s="1477"/>
      <c r="B15" s="1478"/>
      <c r="C15" s="1478"/>
      <c r="D15" s="1478"/>
      <c r="E15" s="1478"/>
      <c r="F15" s="1478"/>
      <c r="G15" s="1478"/>
      <c r="H15" s="1478"/>
      <c r="I15" s="1478"/>
      <c r="J15" s="1478"/>
      <c r="K15" s="1478"/>
      <c r="L15" s="1478"/>
      <c r="M15" s="1478"/>
      <c r="N15" s="1478"/>
      <c r="O15" s="1478"/>
      <c r="P15" s="1478"/>
      <c r="Q15" s="1478"/>
      <c r="R15" s="1478"/>
      <c r="S15" s="1479"/>
    </row>
    <row r="16" spans="1:21" x14ac:dyDescent="0.25">
      <c r="A16" s="1480"/>
      <c r="B16" s="1481"/>
      <c r="C16" s="1481"/>
      <c r="D16" s="1481"/>
      <c r="E16" s="1481"/>
      <c r="F16" s="1481"/>
      <c r="G16" s="1481"/>
      <c r="H16" s="1481"/>
      <c r="I16" s="1481"/>
      <c r="J16" s="1481"/>
      <c r="K16" s="1481"/>
      <c r="L16" s="1481"/>
      <c r="M16" s="1481"/>
      <c r="N16" s="1481"/>
      <c r="O16" s="1481"/>
      <c r="P16" s="1481"/>
      <c r="Q16" s="1481"/>
      <c r="R16" s="1481"/>
      <c r="S16" s="1482"/>
    </row>
    <row r="17" spans="1:19" x14ac:dyDescent="0.25">
      <c r="A17" s="1437" t="s">
        <v>54</v>
      </c>
      <c r="B17" s="1438"/>
      <c r="C17" s="1438"/>
      <c r="D17" s="1438"/>
      <c r="E17" s="660"/>
      <c r="F17" s="660"/>
      <c r="G17" s="660"/>
      <c r="H17" s="660"/>
      <c r="I17" s="660"/>
      <c r="J17" s="660"/>
      <c r="K17" s="660"/>
      <c r="L17" s="660"/>
      <c r="M17" s="660"/>
      <c r="N17" s="660"/>
      <c r="O17" s="660"/>
      <c r="P17" s="660"/>
      <c r="Q17" s="660"/>
      <c r="R17" s="660"/>
      <c r="S17" s="661"/>
    </row>
    <row r="18" spans="1:19" x14ac:dyDescent="0.25">
      <c r="A18" s="1477" t="s">
        <v>1402</v>
      </c>
      <c r="B18" s="1478"/>
      <c r="C18" s="1478"/>
      <c r="D18" s="1478"/>
      <c r="E18" s="1478"/>
      <c r="F18" s="1478"/>
      <c r="G18" s="1478"/>
      <c r="H18" s="1478"/>
      <c r="I18" s="1478"/>
      <c r="J18" s="1478"/>
      <c r="K18" s="1478"/>
      <c r="L18" s="1478"/>
      <c r="M18" s="1478"/>
      <c r="N18" s="1478"/>
      <c r="O18" s="1478"/>
      <c r="P18" s="1478"/>
      <c r="Q18" s="1478"/>
      <c r="R18" s="1478"/>
      <c r="S18" s="1479"/>
    </row>
    <row r="19" spans="1:19" x14ac:dyDescent="0.25">
      <c r="A19" s="1477"/>
      <c r="B19" s="1478"/>
      <c r="C19" s="1478"/>
      <c r="D19" s="1478"/>
      <c r="E19" s="1478"/>
      <c r="F19" s="1478"/>
      <c r="G19" s="1478"/>
      <c r="H19" s="1478"/>
      <c r="I19" s="1478"/>
      <c r="J19" s="1478"/>
      <c r="K19" s="1478"/>
      <c r="L19" s="1478"/>
      <c r="M19" s="1478"/>
      <c r="N19" s="1478"/>
      <c r="O19" s="1478"/>
      <c r="P19" s="1478"/>
      <c r="Q19" s="1478"/>
      <c r="R19" s="1478"/>
      <c r="S19" s="1479"/>
    </row>
    <row r="20" spans="1:19" x14ac:dyDescent="0.25">
      <c r="A20" s="1477"/>
      <c r="B20" s="1478"/>
      <c r="C20" s="1478"/>
      <c r="D20" s="1478"/>
      <c r="E20" s="1478"/>
      <c r="F20" s="1478"/>
      <c r="G20" s="1478"/>
      <c r="H20" s="1478"/>
      <c r="I20" s="1478"/>
      <c r="J20" s="1478"/>
      <c r="K20" s="1478"/>
      <c r="L20" s="1478"/>
      <c r="M20" s="1478"/>
      <c r="N20" s="1478"/>
      <c r="O20" s="1478"/>
      <c r="P20" s="1478"/>
      <c r="Q20" s="1478"/>
      <c r="R20" s="1478"/>
      <c r="S20" s="1479"/>
    </row>
    <row r="21" spans="1:19" x14ac:dyDescent="0.25">
      <c r="A21" s="1477"/>
      <c r="B21" s="1478"/>
      <c r="C21" s="1478"/>
      <c r="D21" s="1478"/>
      <c r="E21" s="1478"/>
      <c r="F21" s="1478"/>
      <c r="G21" s="1478"/>
      <c r="H21" s="1478"/>
      <c r="I21" s="1478"/>
      <c r="J21" s="1478"/>
      <c r="K21" s="1478"/>
      <c r="L21" s="1478"/>
      <c r="M21" s="1478"/>
      <c r="N21" s="1478"/>
      <c r="O21" s="1478"/>
      <c r="P21" s="1478"/>
      <c r="Q21" s="1478"/>
      <c r="R21" s="1478"/>
      <c r="S21" s="1479"/>
    </row>
    <row r="22" spans="1:19" x14ac:dyDescent="0.25">
      <c r="A22" s="1477"/>
      <c r="B22" s="1478"/>
      <c r="C22" s="1478"/>
      <c r="D22" s="1478"/>
      <c r="E22" s="1478"/>
      <c r="F22" s="1478"/>
      <c r="G22" s="1478"/>
      <c r="H22" s="1478"/>
      <c r="I22" s="1478"/>
      <c r="J22" s="1478"/>
      <c r="K22" s="1478"/>
      <c r="L22" s="1478"/>
      <c r="M22" s="1478"/>
      <c r="N22" s="1478"/>
      <c r="O22" s="1478"/>
      <c r="P22" s="1478"/>
      <c r="Q22" s="1478"/>
      <c r="R22" s="1478"/>
      <c r="S22" s="1479"/>
    </row>
    <row r="23" spans="1:19" x14ac:dyDescent="0.25">
      <c r="A23" s="1477"/>
      <c r="B23" s="1478"/>
      <c r="C23" s="1478"/>
      <c r="D23" s="1478"/>
      <c r="E23" s="1478"/>
      <c r="F23" s="1478"/>
      <c r="G23" s="1478"/>
      <c r="H23" s="1478"/>
      <c r="I23" s="1478"/>
      <c r="J23" s="1478"/>
      <c r="K23" s="1478"/>
      <c r="L23" s="1478"/>
      <c r="M23" s="1478"/>
      <c r="N23" s="1478"/>
      <c r="O23" s="1478"/>
      <c r="P23" s="1478"/>
      <c r="Q23" s="1478"/>
      <c r="R23" s="1478"/>
      <c r="S23" s="1479"/>
    </row>
    <row r="24" spans="1:19" x14ac:dyDescent="0.25">
      <c r="A24" s="1477"/>
      <c r="B24" s="1478"/>
      <c r="C24" s="1478"/>
      <c r="D24" s="1478"/>
      <c r="E24" s="1478"/>
      <c r="F24" s="1478"/>
      <c r="G24" s="1478"/>
      <c r="H24" s="1478"/>
      <c r="I24" s="1478"/>
      <c r="J24" s="1478"/>
      <c r="K24" s="1478"/>
      <c r="L24" s="1478"/>
      <c r="M24" s="1478"/>
      <c r="N24" s="1478"/>
      <c r="O24" s="1478"/>
      <c r="P24" s="1478"/>
      <c r="Q24" s="1478"/>
      <c r="R24" s="1478"/>
      <c r="S24" s="1479"/>
    </row>
    <row r="25" spans="1:19" x14ac:dyDescent="0.25">
      <c r="A25" s="1477"/>
      <c r="B25" s="1478"/>
      <c r="C25" s="1478"/>
      <c r="D25" s="1478"/>
      <c r="E25" s="1478"/>
      <c r="F25" s="1478"/>
      <c r="G25" s="1478"/>
      <c r="H25" s="1478"/>
      <c r="I25" s="1478"/>
      <c r="J25" s="1478"/>
      <c r="K25" s="1478"/>
      <c r="L25" s="1478"/>
      <c r="M25" s="1478"/>
      <c r="N25" s="1478"/>
      <c r="O25" s="1478"/>
      <c r="P25" s="1478"/>
      <c r="Q25" s="1478"/>
      <c r="R25" s="1478"/>
      <c r="S25" s="1479"/>
    </row>
    <row r="26" spans="1:19" x14ac:dyDescent="0.25">
      <c r="A26" s="1477"/>
      <c r="B26" s="1478"/>
      <c r="C26" s="1478"/>
      <c r="D26" s="1478"/>
      <c r="E26" s="1478"/>
      <c r="F26" s="1478"/>
      <c r="G26" s="1478"/>
      <c r="H26" s="1478"/>
      <c r="I26" s="1478"/>
      <c r="J26" s="1478"/>
      <c r="K26" s="1478"/>
      <c r="L26" s="1478"/>
      <c r="M26" s="1478"/>
      <c r="N26" s="1478"/>
      <c r="O26" s="1478"/>
      <c r="P26" s="1478"/>
      <c r="Q26" s="1478"/>
      <c r="R26" s="1478"/>
      <c r="S26" s="1479"/>
    </row>
    <row r="27" spans="1:19" x14ac:dyDescent="0.25">
      <c r="A27" s="1477"/>
      <c r="B27" s="1478"/>
      <c r="C27" s="1478"/>
      <c r="D27" s="1478"/>
      <c r="E27" s="1478"/>
      <c r="F27" s="1478"/>
      <c r="G27" s="1478"/>
      <c r="H27" s="1478"/>
      <c r="I27" s="1478"/>
      <c r="J27" s="1478"/>
      <c r="K27" s="1478"/>
      <c r="L27" s="1478"/>
      <c r="M27" s="1478"/>
      <c r="N27" s="1478"/>
      <c r="O27" s="1478"/>
      <c r="P27" s="1478"/>
      <c r="Q27" s="1478"/>
      <c r="R27" s="1478"/>
      <c r="S27" s="1479"/>
    </row>
    <row r="28" spans="1:19" x14ac:dyDescent="0.25">
      <c r="A28" s="1477"/>
      <c r="B28" s="1478"/>
      <c r="C28" s="1478"/>
      <c r="D28" s="1478"/>
      <c r="E28" s="1478"/>
      <c r="F28" s="1478"/>
      <c r="G28" s="1478"/>
      <c r="H28" s="1478"/>
      <c r="I28" s="1478"/>
      <c r="J28" s="1478"/>
      <c r="K28" s="1478"/>
      <c r="L28" s="1478"/>
      <c r="M28" s="1478"/>
      <c r="N28" s="1478"/>
      <c r="O28" s="1478"/>
      <c r="P28" s="1478"/>
      <c r="Q28" s="1478"/>
      <c r="R28" s="1478"/>
      <c r="S28" s="1479"/>
    </row>
    <row r="29" spans="1:19" x14ac:dyDescent="0.25">
      <c r="A29" s="1477"/>
      <c r="B29" s="1478"/>
      <c r="C29" s="1478"/>
      <c r="D29" s="1478"/>
      <c r="E29" s="1478"/>
      <c r="F29" s="1478"/>
      <c r="G29" s="1478"/>
      <c r="H29" s="1478"/>
      <c r="I29" s="1478"/>
      <c r="J29" s="1478"/>
      <c r="K29" s="1478"/>
      <c r="L29" s="1478"/>
      <c r="M29" s="1478"/>
      <c r="N29" s="1478"/>
      <c r="O29" s="1478"/>
      <c r="P29" s="1478"/>
      <c r="Q29" s="1478"/>
      <c r="R29" s="1478"/>
      <c r="S29" s="1479"/>
    </row>
    <row r="30" spans="1:19" x14ac:dyDescent="0.25">
      <c r="A30" s="1480"/>
      <c r="B30" s="1481"/>
      <c r="C30" s="1481"/>
      <c r="D30" s="1481"/>
      <c r="E30" s="1481"/>
      <c r="F30" s="1481"/>
      <c r="G30" s="1481"/>
      <c r="H30" s="1481"/>
      <c r="I30" s="1481"/>
      <c r="J30" s="1481"/>
      <c r="K30" s="1481"/>
      <c r="L30" s="1481"/>
      <c r="M30" s="1481"/>
      <c r="N30" s="1481"/>
      <c r="O30" s="1481"/>
      <c r="P30" s="1481"/>
      <c r="Q30" s="1481"/>
      <c r="R30" s="1481"/>
      <c r="S30" s="1482"/>
    </row>
    <row r="31" spans="1:19" x14ac:dyDescent="0.25">
      <c r="A31" s="1437" t="s">
        <v>60</v>
      </c>
      <c r="B31" s="1438"/>
      <c r="C31" s="1438"/>
      <c r="D31" s="1438"/>
      <c r="E31" s="665"/>
      <c r="F31" s="665"/>
      <c r="G31" s="665"/>
      <c r="H31" s="665"/>
      <c r="I31" s="665"/>
      <c r="J31" s="665"/>
      <c r="K31" s="666"/>
      <c r="L31" s="665"/>
      <c r="M31" s="665"/>
      <c r="N31" s="665"/>
      <c r="O31" s="665"/>
      <c r="P31" s="665"/>
      <c r="Q31" s="665"/>
      <c r="R31" s="665"/>
      <c r="S31" s="669"/>
    </row>
    <row r="32" spans="1:19" ht="12.75" customHeight="1" x14ac:dyDescent="0.25">
      <c r="A32" s="1477" t="s">
        <v>1403</v>
      </c>
      <c r="B32" s="1478"/>
      <c r="C32" s="1478"/>
      <c r="D32" s="1478"/>
      <c r="E32" s="1478"/>
      <c r="F32" s="1478"/>
      <c r="G32" s="1478"/>
      <c r="H32" s="1478"/>
      <c r="I32" s="1478"/>
      <c r="J32" s="1478"/>
      <c r="K32" s="1478"/>
      <c r="L32" s="1478"/>
      <c r="M32" s="1478"/>
      <c r="N32" s="1478"/>
      <c r="O32" s="1478"/>
      <c r="P32" s="1478"/>
      <c r="Q32" s="1478"/>
      <c r="R32" s="1478"/>
      <c r="S32" s="1479"/>
    </row>
    <row r="33" spans="1:19" x14ac:dyDescent="0.25">
      <c r="A33" s="1477"/>
      <c r="B33" s="1478"/>
      <c r="C33" s="1478"/>
      <c r="D33" s="1478"/>
      <c r="E33" s="1478"/>
      <c r="F33" s="1478"/>
      <c r="G33" s="1478"/>
      <c r="H33" s="1478"/>
      <c r="I33" s="1478"/>
      <c r="J33" s="1478"/>
      <c r="K33" s="1478"/>
      <c r="L33" s="1478"/>
      <c r="M33" s="1478"/>
      <c r="N33" s="1478"/>
      <c r="O33" s="1478"/>
      <c r="P33" s="1478"/>
      <c r="Q33" s="1478"/>
      <c r="R33" s="1478"/>
      <c r="S33" s="1479"/>
    </row>
    <row r="34" spans="1:19" x14ac:dyDescent="0.25">
      <c r="A34" s="1477"/>
      <c r="B34" s="1478"/>
      <c r="C34" s="1478"/>
      <c r="D34" s="1478"/>
      <c r="E34" s="1478"/>
      <c r="F34" s="1478"/>
      <c r="G34" s="1478"/>
      <c r="H34" s="1478"/>
      <c r="I34" s="1478"/>
      <c r="J34" s="1478"/>
      <c r="K34" s="1478"/>
      <c r="L34" s="1478"/>
      <c r="M34" s="1478"/>
      <c r="N34" s="1478"/>
      <c r="O34" s="1478"/>
      <c r="P34" s="1478"/>
      <c r="Q34" s="1478"/>
      <c r="R34" s="1478"/>
      <c r="S34" s="1479"/>
    </row>
    <row r="35" spans="1:19" ht="12.75" customHeight="1" x14ac:dyDescent="0.25">
      <c r="A35" s="1477"/>
      <c r="B35" s="1478"/>
      <c r="C35" s="1478"/>
      <c r="D35" s="1478"/>
      <c r="E35" s="1478"/>
      <c r="F35" s="1478"/>
      <c r="G35" s="1478"/>
      <c r="H35" s="1478"/>
      <c r="I35" s="1478"/>
      <c r="J35" s="1478"/>
      <c r="K35" s="1478"/>
      <c r="L35" s="1478"/>
      <c r="M35" s="1478"/>
      <c r="N35" s="1478"/>
      <c r="O35" s="1478"/>
      <c r="P35" s="1478"/>
      <c r="Q35" s="1478"/>
      <c r="R35" s="1478"/>
      <c r="S35" s="1479"/>
    </row>
    <row r="36" spans="1:19" x14ac:dyDescent="0.25">
      <c r="A36" s="1477"/>
      <c r="B36" s="1478"/>
      <c r="C36" s="1478"/>
      <c r="D36" s="1478"/>
      <c r="E36" s="1478"/>
      <c r="F36" s="1478"/>
      <c r="G36" s="1478"/>
      <c r="H36" s="1478"/>
      <c r="I36" s="1478"/>
      <c r="J36" s="1478"/>
      <c r="K36" s="1478"/>
      <c r="L36" s="1478"/>
      <c r="M36" s="1478"/>
      <c r="N36" s="1478"/>
      <c r="O36" s="1478"/>
      <c r="P36" s="1478"/>
      <c r="Q36" s="1478"/>
      <c r="R36" s="1478"/>
      <c r="S36" s="1479"/>
    </row>
    <row r="37" spans="1:19" x14ac:dyDescent="0.25">
      <c r="A37" s="1477"/>
      <c r="B37" s="1478"/>
      <c r="C37" s="1478"/>
      <c r="D37" s="1478"/>
      <c r="E37" s="1478"/>
      <c r="F37" s="1478"/>
      <c r="G37" s="1478"/>
      <c r="H37" s="1478"/>
      <c r="I37" s="1478"/>
      <c r="J37" s="1478"/>
      <c r="K37" s="1478"/>
      <c r="L37" s="1478"/>
      <c r="M37" s="1478"/>
      <c r="N37" s="1478"/>
      <c r="O37" s="1478"/>
      <c r="P37" s="1478"/>
      <c r="Q37" s="1478"/>
      <c r="R37" s="1478"/>
      <c r="S37" s="1479"/>
    </row>
    <row r="38" spans="1:19" x14ac:dyDescent="0.25">
      <c r="A38" s="862"/>
      <c r="B38" s="654"/>
      <c r="C38" s="654"/>
      <c r="D38" s="654"/>
      <c r="E38" s="654"/>
      <c r="F38" s="654"/>
      <c r="G38" s="654"/>
      <c r="H38" s="654"/>
      <c r="I38" s="654"/>
      <c r="J38" s="654"/>
      <c r="K38" s="1011"/>
      <c r="L38" s="654"/>
      <c r="M38" s="654"/>
      <c r="N38" s="654"/>
      <c r="O38" s="654"/>
      <c r="P38" s="654"/>
      <c r="Q38" s="654"/>
      <c r="R38" s="654"/>
      <c r="S38" s="663"/>
    </row>
    <row r="39" spans="1:19" x14ac:dyDescent="0.25">
      <c r="A39" s="862"/>
      <c r="B39" s="457" t="s">
        <v>960</v>
      </c>
      <c r="C39" s="654"/>
      <c r="D39" s="654"/>
      <c r="E39" s="654"/>
      <c r="F39" s="654"/>
      <c r="G39" s="654"/>
      <c r="H39" s="654"/>
      <c r="I39" s="654"/>
      <c r="J39" s="654"/>
      <c r="K39" s="1011"/>
      <c r="L39" s="654"/>
      <c r="M39" s="654"/>
      <c r="N39" s="654"/>
      <c r="O39" s="654"/>
      <c r="P39" s="654"/>
      <c r="Q39" s="654"/>
      <c r="R39" s="654"/>
      <c r="S39" s="663"/>
    </row>
    <row r="40" spans="1:19" x14ac:dyDescent="0.25">
      <c r="A40" s="862"/>
      <c r="B40" s="654"/>
      <c r="C40" s="654"/>
      <c r="D40" s="654"/>
      <c r="E40" s="654"/>
      <c r="F40" s="654"/>
      <c r="G40" s="654"/>
      <c r="H40" s="654"/>
      <c r="I40" s="654"/>
      <c r="J40" s="654"/>
      <c r="K40" s="1011"/>
      <c r="L40" s="654"/>
      <c r="M40" s="654"/>
      <c r="N40" s="654"/>
      <c r="O40" s="654"/>
      <c r="P40" s="654"/>
      <c r="Q40" s="654"/>
      <c r="R40" s="654"/>
      <c r="S40" s="663"/>
    </row>
    <row r="41" spans="1:19" x14ac:dyDescent="0.25">
      <c r="A41" s="862"/>
      <c r="B41" s="654"/>
      <c r="C41" s="654"/>
      <c r="D41" s="654"/>
      <c r="E41" s="654"/>
      <c r="F41" s="654"/>
      <c r="G41" s="654"/>
      <c r="H41" s="654"/>
      <c r="I41" s="654"/>
      <c r="J41" s="654"/>
      <c r="K41" s="1011"/>
      <c r="L41" s="654"/>
      <c r="M41" s="654"/>
      <c r="N41" s="654"/>
      <c r="O41" s="654"/>
      <c r="P41" s="654"/>
      <c r="Q41" s="654"/>
      <c r="R41" s="654"/>
      <c r="S41" s="663"/>
    </row>
    <row r="42" spans="1:19" x14ac:dyDescent="0.25">
      <c r="A42" s="664"/>
      <c r="B42" s="654"/>
      <c r="C42" s="654"/>
      <c r="D42" s="654"/>
      <c r="E42" s="654"/>
      <c r="F42" s="654"/>
      <c r="G42" s="916" t="s">
        <v>961</v>
      </c>
      <c r="H42" s="654"/>
      <c r="I42" s="654"/>
      <c r="J42" s="916" t="s">
        <v>1404</v>
      </c>
      <c r="K42" s="654"/>
      <c r="L42" s="660"/>
      <c r="M42" s="660"/>
      <c r="N42" s="916" t="s">
        <v>61</v>
      </c>
      <c r="O42" s="654"/>
      <c r="P42" s="654"/>
      <c r="Q42" s="654"/>
      <c r="R42" s="654"/>
      <c r="S42" s="663"/>
    </row>
    <row r="43" spans="1:19" x14ac:dyDescent="0.25">
      <c r="A43" s="862"/>
      <c r="B43" s="654"/>
      <c r="C43" s="654"/>
      <c r="D43" s="654"/>
      <c r="E43" s="654"/>
      <c r="F43" s="899"/>
      <c r="G43" s="865"/>
      <c r="H43" s="994" t="s">
        <v>1407</v>
      </c>
      <c r="I43" s="932" t="s">
        <v>1405</v>
      </c>
      <c r="J43" s="942"/>
      <c r="K43" s="1055" t="s">
        <v>1406</v>
      </c>
      <c r="L43" s="1070">
        <v>0.17</v>
      </c>
      <c r="M43" s="1069"/>
      <c r="N43" s="831"/>
      <c r="O43" s="864"/>
      <c r="P43" s="875" t="s">
        <v>62</v>
      </c>
      <c r="Q43" s="654"/>
      <c r="R43" s="654"/>
      <c r="S43" s="663"/>
    </row>
    <row r="44" spans="1:19" x14ac:dyDescent="0.25">
      <c r="A44" s="664"/>
      <c r="B44" s="654"/>
      <c r="C44" s="654"/>
      <c r="D44" s="654"/>
      <c r="E44" s="654"/>
      <c r="F44" s="654"/>
      <c r="G44" s="654"/>
      <c r="H44" s="654"/>
      <c r="I44" s="654"/>
      <c r="J44" s="654"/>
      <c r="K44" s="654"/>
      <c r="L44" s="654"/>
      <c r="M44" s="654"/>
      <c r="N44" s="654"/>
      <c r="O44" s="654"/>
      <c r="P44" s="654"/>
      <c r="Q44" s="654"/>
      <c r="R44" s="654"/>
      <c r="S44" s="663"/>
    </row>
    <row r="45" spans="1:19" x14ac:dyDescent="0.25">
      <c r="A45" s="664"/>
      <c r="B45" s="654"/>
      <c r="C45" s="654"/>
      <c r="D45" s="654"/>
      <c r="E45" s="654"/>
      <c r="F45" s="660"/>
      <c r="G45" s="660"/>
      <c r="H45" s="660"/>
      <c r="I45" s="660"/>
      <c r="J45" s="660"/>
      <c r="K45" s="660"/>
      <c r="L45" s="660"/>
      <c r="M45" s="660"/>
      <c r="N45" s="660"/>
      <c r="O45" s="660"/>
      <c r="P45" s="654"/>
      <c r="Q45" s="654"/>
      <c r="R45" s="654"/>
      <c r="S45" s="663"/>
    </row>
    <row r="46" spans="1:19" x14ac:dyDescent="0.25">
      <c r="A46" s="664"/>
      <c r="B46" s="654"/>
      <c r="C46" s="654"/>
      <c r="D46" s="654"/>
      <c r="E46" s="654"/>
      <c r="F46" s="660"/>
      <c r="G46" s="660"/>
      <c r="H46" s="660"/>
      <c r="I46" s="660"/>
      <c r="J46" s="660"/>
      <c r="K46" s="660"/>
      <c r="L46" s="660"/>
      <c r="M46" s="660"/>
      <c r="N46" s="660"/>
      <c r="O46" s="660"/>
      <c r="P46" s="654"/>
      <c r="Q46" s="654"/>
      <c r="R46" s="654"/>
      <c r="S46" s="663"/>
    </row>
    <row r="47" spans="1:19" x14ac:dyDescent="0.25">
      <c r="A47" s="578"/>
      <c r="B47" s="574"/>
      <c r="C47" s="574"/>
      <c r="D47" s="574"/>
      <c r="E47" s="574"/>
      <c r="F47" s="574"/>
      <c r="G47" s="574"/>
      <c r="H47" s="574"/>
      <c r="I47" s="574"/>
      <c r="J47" s="574"/>
      <c r="K47" s="574"/>
      <c r="L47" s="574"/>
      <c r="M47" s="574"/>
      <c r="N47" s="574"/>
      <c r="O47" s="574"/>
      <c r="P47" s="574"/>
      <c r="Q47" s="574"/>
      <c r="R47" s="574"/>
      <c r="S47" s="577"/>
    </row>
    <row r="48" spans="1:19" x14ac:dyDescent="0.25">
      <c r="A48" s="1437" t="s">
        <v>352</v>
      </c>
      <c r="B48" s="1438"/>
      <c r="C48" s="1438"/>
      <c r="D48" s="1438"/>
      <c r="E48" s="665"/>
      <c r="F48" s="665"/>
      <c r="G48" s="665"/>
      <c r="H48" s="665"/>
      <c r="I48" s="665"/>
      <c r="J48" s="665"/>
      <c r="K48" s="666"/>
      <c r="L48" s="665"/>
      <c r="M48" s="665"/>
      <c r="N48" s="665"/>
      <c r="O48" s="665"/>
      <c r="P48" s="665"/>
      <c r="Q48" s="665"/>
      <c r="R48" s="665"/>
      <c r="S48" s="669"/>
    </row>
    <row r="49" spans="1:21" x14ac:dyDescent="0.25">
      <c r="A49" s="1446"/>
      <c r="B49" s="1447"/>
      <c r="C49" s="1447"/>
      <c r="D49" s="1447"/>
      <c r="E49" s="1447"/>
      <c r="F49" s="1447"/>
      <c r="G49" s="1447"/>
      <c r="H49" s="1447"/>
      <c r="I49" s="1447"/>
      <c r="J49" s="1447"/>
      <c r="K49" s="1447"/>
      <c r="L49" s="1447"/>
      <c r="M49" s="1447"/>
      <c r="N49" s="1447"/>
      <c r="O49" s="1447"/>
      <c r="P49" s="1447"/>
      <c r="Q49" s="1447"/>
      <c r="R49" s="1447"/>
      <c r="S49" s="1448"/>
    </row>
    <row r="50" spans="1:21" x14ac:dyDescent="0.25">
      <c r="A50" s="1446"/>
      <c r="B50" s="1447"/>
      <c r="C50" s="1447"/>
      <c r="D50" s="1447"/>
      <c r="E50" s="1447"/>
      <c r="F50" s="1447"/>
      <c r="G50" s="1447"/>
      <c r="H50" s="1447"/>
      <c r="I50" s="1447"/>
      <c r="J50" s="1447"/>
      <c r="K50" s="1447"/>
      <c r="L50" s="1447"/>
      <c r="M50" s="1447"/>
      <c r="N50" s="1447"/>
      <c r="O50" s="1447"/>
      <c r="P50" s="1447"/>
      <c r="Q50" s="1447"/>
      <c r="R50" s="1447"/>
      <c r="S50" s="1448"/>
    </row>
    <row r="51" spans="1:21" x14ac:dyDescent="0.25">
      <c r="A51" s="1446"/>
      <c r="B51" s="1447"/>
      <c r="C51" s="1447"/>
      <c r="D51" s="1447"/>
      <c r="E51" s="1447"/>
      <c r="F51" s="1447"/>
      <c r="G51" s="1447"/>
      <c r="H51" s="1447"/>
      <c r="I51" s="1447"/>
      <c r="J51" s="1447"/>
      <c r="K51" s="1447"/>
      <c r="L51" s="1447"/>
      <c r="M51" s="1447"/>
      <c r="N51" s="1447"/>
      <c r="O51" s="1447"/>
      <c r="P51" s="1447"/>
      <c r="Q51" s="1447"/>
      <c r="R51" s="1447"/>
      <c r="S51" s="1448"/>
    </row>
    <row r="52" spans="1:21" x14ac:dyDescent="0.25">
      <c r="A52" s="664"/>
      <c r="B52" s="660"/>
      <c r="C52" s="654"/>
      <c r="D52" s="654"/>
      <c r="E52" s="654"/>
      <c r="F52" s="832" t="s">
        <v>1409</v>
      </c>
      <c r="G52" s="654"/>
      <c r="H52" s="654"/>
      <c r="I52" s="654"/>
      <c r="J52" s="654"/>
      <c r="K52" s="1011"/>
      <c r="L52" s="654"/>
      <c r="M52" s="832">
        <v>314</v>
      </c>
      <c r="N52" s="832" t="s">
        <v>1410</v>
      </c>
      <c r="O52" s="660"/>
      <c r="P52" s="660"/>
      <c r="Q52" s="654"/>
      <c r="R52" s="654"/>
      <c r="S52" s="663"/>
    </row>
    <row r="53" spans="1:21" ht="14.25" customHeight="1" x14ac:dyDescent="0.25">
      <c r="A53" s="664"/>
      <c r="B53" s="660"/>
      <c r="C53" s="654"/>
      <c r="D53" s="654"/>
      <c r="E53" s="654"/>
      <c r="F53" s="832" t="s">
        <v>1408</v>
      </c>
      <c r="G53" s="654"/>
      <c r="H53" s="654"/>
      <c r="I53" s="654"/>
      <c r="J53" s="654"/>
      <c r="K53" s="1011"/>
      <c r="L53" s="830"/>
      <c r="M53" s="832">
        <v>385</v>
      </c>
      <c r="N53" s="832" t="s">
        <v>1410</v>
      </c>
      <c r="O53" s="660"/>
      <c r="P53" s="660"/>
      <c r="Q53" s="654"/>
      <c r="R53" s="654"/>
      <c r="S53" s="663"/>
    </row>
    <row r="54" spans="1:21" ht="14.25" customHeight="1" x14ac:dyDescent="0.25">
      <c r="A54" s="664"/>
      <c r="B54" s="654"/>
      <c r="C54" s="654"/>
      <c r="D54" s="654"/>
      <c r="E54" s="654"/>
      <c r="F54" s="654"/>
      <c r="G54" s="654"/>
      <c r="H54" s="654"/>
      <c r="I54" s="654"/>
      <c r="J54" s="654"/>
      <c r="K54" s="1011"/>
      <c r="L54" s="654"/>
      <c r="M54" s="654"/>
      <c r="N54" s="654"/>
      <c r="O54" s="660"/>
      <c r="P54" s="660"/>
      <c r="Q54" s="654"/>
      <c r="R54" s="654"/>
      <c r="S54" s="663"/>
    </row>
    <row r="55" spans="1:21" ht="14.25" customHeight="1" x14ac:dyDescent="0.25">
      <c r="A55" s="664"/>
      <c r="B55" s="457"/>
      <c r="C55" s="457"/>
      <c r="D55" s="654"/>
      <c r="E55" s="654"/>
      <c r="F55" s="654"/>
      <c r="G55" s="654"/>
      <c r="H55" s="654"/>
      <c r="I55" s="654"/>
      <c r="J55" s="654"/>
      <c r="K55" s="654"/>
      <c r="L55" s="654"/>
      <c r="M55" s="654"/>
      <c r="N55" s="654"/>
      <c r="O55" s="654"/>
      <c r="P55" s="654"/>
      <c r="Q55" s="654"/>
      <c r="R55" s="654"/>
      <c r="S55" s="663"/>
    </row>
    <row r="56" spans="1:21" x14ac:dyDescent="0.25">
      <c r="A56" s="875"/>
      <c r="B56" s="457"/>
      <c r="C56" s="457"/>
      <c r="D56" s="654"/>
      <c r="E56" s="654"/>
      <c r="F56" s="654"/>
      <c r="G56" s="654"/>
      <c r="H56" s="654"/>
      <c r="I56" s="654"/>
      <c r="J56" s="654"/>
      <c r="K56" s="654"/>
      <c r="L56" s="654"/>
      <c r="M56" s="944" t="s">
        <v>1053</v>
      </c>
      <c r="N56" s="654"/>
      <c r="O56" s="654"/>
      <c r="P56" s="654"/>
      <c r="Q56" s="654"/>
      <c r="R56" s="654"/>
      <c r="S56" s="663"/>
    </row>
    <row r="57" spans="1:21" x14ac:dyDescent="0.25">
      <c r="A57" s="495"/>
      <c r="B57" s="1564"/>
      <c r="C57" s="1564"/>
      <c r="D57" s="654"/>
      <c r="E57" s="654"/>
      <c r="F57" s="654"/>
      <c r="G57" s="654"/>
      <c r="H57" s="654"/>
      <c r="I57" s="654"/>
      <c r="J57" s="654"/>
      <c r="K57" s="654"/>
      <c r="L57" s="654"/>
      <c r="M57" s="654"/>
      <c r="N57" s="654"/>
      <c r="O57" s="654"/>
      <c r="P57" s="654"/>
      <c r="Q57" s="654"/>
      <c r="R57" s="654"/>
      <c r="S57" s="663"/>
    </row>
    <row r="58" spans="1:21" x14ac:dyDescent="0.25">
      <c r="A58" s="578"/>
      <c r="B58" s="574"/>
      <c r="C58" s="574"/>
      <c r="D58" s="574"/>
      <c r="E58" s="574"/>
      <c r="F58" s="574"/>
      <c r="G58" s="574"/>
      <c r="H58" s="574"/>
      <c r="I58" s="574"/>
      <c r="J58" s="574"/>
      <c r="K58" s="574"/>
      <c r="L58" s="574"/>
      <c r="M58" s="574"/>
      <c r="N58" s="574"/>
      <c r="O58" s="574"/>
      <c r="P58" s="574"/>
      <c r="Q58" s="574"/>
      <c r="R58" s="574"/>
      <c r="S58" s="577"/>
    </row>
    <row r="59" spans="1:21" ht="13.8" x14ac:dyDescent="0.25">
      <c r="A59" s="1452" t="s">
        <v>51</v>
      </c>
      <c r="B59" s="1453"/>
      <c r="C59" s="1453"/>
      <c r="D59" s="1454"/>
      <c r="E59" s="1455" t="s">
        <v>951</v>
      </c>
      <c r="F59" s="1456"/>
      <c r="G59" s="1456"/>
      <c r="H59" s="1456"/>
      <c r="I59" s="1456"/>
      <c r="J59" s="1456"/>
      <c r="K59" s="1456"/>
      <c r="L59" s="1456"/>
      <c r="M59" s="1456"/>
      <c r="N59" s="1456"/>
      <c r="O59" s="1456"/>
      <c r="P59" s="1456"/>
      <c r="Q59" s="1456"/>
      <c r="R59" s="1456"/>
      <c r="S59" s="1457"/>
      <c r="U59" s="671"/>
    </row>
    <row r="60" spans="1:21" ht="13.8" x14ac:dyDescent="0.25">
      <c r="A60" s="1461" t="s">
        <v>1411</v>
      </c>
      <c r="B60" s="1462"/>
      <c r="C60" s="1462"/>
      <c r="D60" s="1463"/>
      <c r="E60" s="1458"/>
      <c r="F60" s="1459"/>
      <c r="G60" s="1459"/>
      <c r="H60" s="1459"/>
      <c r="I60" s="1459"/>
      <c r="J60" s="1459"/>
      <c r="K60" s="1459"/>
      <c r="L60" s="1459"/>
      <c r="M60" s="1459"/>
      <c r="N60" s="1459"/>
      <c r="O60" s="1459"/>
      <c r="P60" s="1459"/>
      <c r="Q60" s="1459"/>
      <c r="R60" s="1459"/>
      <c r="S60" s="1460"/>
      <c r="U60" s="671"/>
    </row>
    <row r="61" spans="1:21" ht="13.8" x14ac:dyDescent="0.25">
      <c r="A61" s="1464" t="s">
        <v>52</v>
      </c>
      <c r="B61" s="1465"/>
      <c r="C61" s="1465"/>
      <c r="D61" s="1466"/>
      <c r="E61" s="1467" t="s">
        <v>362</v>
      </c>
      <c r="F61" s="1468"/>
      <c r="G61" s="1468"/>
      <c r="H61" s="1468"/>
      <c r="I61" s="1468"/>
      <c r="J61" s="1468"/>
      <c r="K61" s="1468"/>
      <c r="L61" s="1468"/>
      <c r="M61" s="1468"/>
      <c r="N61" s="1468"/>
      <c r="O61" s="1468"/>
      <c r="P61" s="1468"/>
      <c r="Q61" s="1468"/>
      <c r="R61" s="1468"/>
      <c r="S61" s="1469"/>
    </row>
    <row r="62" spans="1:21" x14ac:dyDescent="0.25">
      <c r="A62" s="1437" t="s">
        <v>53</v>
      </c>
      <c r="B62" s="1438"/>
      <c r="C62" s="1438"/>
      <c r="D62" s="1438"/>
      <c r="E62" s="1017"/>
      <c r="F62" s="660"/>
      <c r="G62" s="660"/>
      <c r="H62" s="660"/>
      <c r="I62" s="660"/>
      <c r="J62" s="660"/>
      <c r="K62" s="660"/>
      <c r="L62" s="660"/>
      <c r="M62" s="660"/>
      <c r="N62" s="660"/>
      <c r="O62" s="660"/>
      <c r="P62" s="660"/>
      <c r="Q62" s="660"/>
      <c r="R62" s="660"/>
      <c r="S62" s="661"/>
    </row>
    <row r="63" spans="1:21" x14ac:dyDescent="0.25">
      <c r="A63" s="1470" t="s">
        <v>1412</v>
      </c>
      <c r="B63" s="1471"/>
      <c r="C63" s="1471"/>
      <c r="D63" s="1471"/>
      <c r="E63" s="1471"/>
      <c r="F63" s="1471"/>
      <c r="G63" s="1471"/>
      <c r="H63" s="1471"/>
      <c r="I63" s="1471"/>
      <c r="J63" s="1471"/>
      <c r="K63" s="1471"/>
      <c r="L63" s="1471"/>
      <c r="M63" s="1471"/>
      <c r="N63" s="1471"/>
      <c r="O63" s="1471"/>
      <c r="P63" s="1471"/>
      <c r="Q63" s="1471"/>
      <c r="R63" s="1471"/>
      <c r="S63" s="1472"/>
    </row>
    <row r="64" spans="1:21" x14ac:dyDescent="0.25">
      <c r="A64" s="1473"/>
      <c r="B64" s="1471"/>
      <c r="C64" s="1471"/>
      <c r="D64" s="1471"/>
      <c r="E64" s="1471"/>
      <c r="F64" s="1471"/>
      <c r="G64" s="1471"/>
      <c r="H64" s="1471"/>
      <c r="I64" s="1471"/>
      <c r="J64" s="1471"/>
      <c r="K64" s="1471"/>
      <c r="L64" s="1471"/>
      <c r="M64" s="1471"/>
      <c r="N64" s="1471"/>
      <c r="O64" s="1471"/>
      <c r="P64" s="1471"/>
      <c r="Q64" s="1471"/>
      <c r="R64" s="1471"/>
      <c r="S64" s="1472"/>
    </row>
    <row r="65" spans="1:19" x14ac:dyDescent="0.25">
      <c r="A65" s="1473"/>
      <c r="B65" s="1471"/>
      <c r="C65" s="1471"/>
      <c r="D65" s="1471"/>
      <c r="E65" s="1471"/>
      <c r="F65" s="1471"/>
      <c r="G65" s="1471"/>
      <c r="H65" s="1471"/>
      <c r="I65" s="1471"/>
      <c r="J65" s="1471"/>
      <c r="K65" s="1471"/>
      <c r="L65" s="1471"/>
      <c r="M65" s="1471"/>
      <c r="N65" s="1471"/>
      <c r="O65" s="1471"/>
      <c r="P65" s="1471"/>
      <c r="Q65" s="1471"/>
      <c r="R65" s="1471"/>
      <c r="S65" s="1472"/>
    </row>
    <row r="66" spans="1:19" x14ac:dyDescent="0.25">
      <c r="A66" s="1473"/>
      <c r="B66" s="1471"/>
      <c r="C66" s="1471"/>
      <c r="D66" s="1471"/>
      <c r="E66" s="1471"/>
      <c r="F66" s="1471"/>
      <c r="G66" s="1471"/>
      <c r="H66" s="1471"/>
      <c r="I66" s="1471"/>
      <c r="J66" s="1471"/>
      <c r="K66" s="1471"/>
      <c r="L66" s="1471"/>
      <c r="M66" s="1471"/>
      <c r="N66" s="1471"/>
      <c r="O66" s="1471"/>
      <c r="P66" s="1471"/>
      <c r="Q66" s="1471"/>
      <c r="R66" s="1471"/>
      <c r="S66" s="1472"/>
    </row>
    <row r="67" spans="1:19" x14ac:dyDescent="0.25">
      <c r="A67" s="1473"/>
      <c r="B67" s="1471"/>
      <c r="C67" s="1471"/>
      <c r="D67" s="1471"/>
      <c r="E67" s="1471"/>
      <c r="F67" s="1471"/>
      <c r="G67" s="1471"/>
      <c r="H67" s="1471"/>
      <c r="I67" s="1471"/>
      <c r="J67" s="1471"/>
      <c r="K67" s="1471"/>
      <c r="L67" s="1471"/>
      <c r="M67" s="1471"/>
      <c r="N67" s="1471"/>
      <c r="O67" s="1471"/>
      <c r="P67" s="1471"/>
      <c r="Q67" s="1471"/>
      <c r="R67" s="1471"/>
      <c r="S67" s="1472"/>
    </row>
    <row r="68" spans="1:19" x14ac:dyDescent="0.25">
      <c r="A68" s="1474"/>
      <c r="B68" s="1475"/>
      <c r="C68" s="1475"/>
      <c r="D68" s="1475"/>
      <c r="E68" s="1475"/>
      <c r="F68" s="1475"/>
      <c r="G68" s="1475"/>
      <c r="H68" s="1475"/>
      <c r="I68" s="1475"/>
      <c r="J68" s="1475"/>
      <c r="K68" s="1475"/>
      <c r="L68" s="1475"/>
      <c r="M68" s="1475"/>
      <c r="N68" s="1475"/>
      <c r="O68" s="1475"/>
      <c r="P68" s="1475"/>
      <c r="Q68" s="1475"/>
      <c r="R68" s="1475"/>
      <c r="S68" s="1476"/>
    </row>
    <row r="69" spans="1:19" x14ac:dyDescent="0.25">
      <c r="A69" s="1437" t="s">
        <v>351</v>
      </c>
      <c r="B69" s="1438"/>
      <c r="C69" s="1438"/>
      <c r="D69" s="1438"/>
      <c r="E69" s="668"/>
      <c r="F69" s="665"/>
      <c r="G69" s="665"/>
      <c r="H69" s="665"/>
      <c r="I69" s="665"/>
      <c r="J69" s="665"/>
      <c r="K69" s="665"/>
      <c r="L69" s="665"/>
      <c r="M69" s="665"/>
      <c r="N69" s="665"/>
      <c r="O69" s="665"/>
      <c r="P69" s="665"/>
      <c r="Q69" s="665"/>
      <c r="R69" s="665"/>
      <c r="S69" s="669"/>
    </row>
    <row r="70" spans="1:19" x14ac:dyDescent="0.25">
      <c r="A70" s="1477"/>
      <c r="B70" s="1478"/>
      <c r="C70" s="1478"/>
      <c r="D70" s="1478"/>
      <c r="E70" s="1478"/>
      <c r="F70" s="1478"/>
      <c r="G70" s="1478"/>
      <c r="H70" s="1478"/>
      <c r="I70" s="1478"/>
      <c r="J70" s="1478"/>
      <c r="K70" s="1478"/>
      <c r="L70" s="1478"/>
      <c r="M70" s="1478"/>
      <c r="N70" s="1478"/>
      <c r="O70" s="1478"/>
      <c r="P70" s="1478"/>
      <c r="Q70" s="1478"/>
      <c r="R70" s="1478"/>
      <c r="S70" s="1479"/>
    </row>
    <row r="71" spans="1:19" x14ac:dyDescent="0.25">
      <c r="A71" s="1480"/>
      <c r="B71" s="1481"/>
      <c r="C71" s="1481"/>
      <c r="D71" s="1481"/>
      <c r="E71" s="1481"/>
      <c r="F71" s="1481"/>
      <c r="G71" s="1481"/>
      <c r="H71" s="1481"/>
      <c r="I71" s="1481"/>
      <c r="J71" s="1481"/>
      <c r="K71" s="1481"/>
      <c r="L71" s="1481"/>
      <c r="M71" s="1481"/>
      <c r="N71" s="1481"/>
      <c r="O71" s="1481"/>
      <c r="P71" s="1481"/>
      <c r="Q71" s="1481"/>
      <c r="R71" s="1481"/>
      <c r="S71" s="1482"/>
    </row>
    <row r="72" spans="1:19" x14ac:dyDescent="0.25">
      <c r="A72" s="1437" t="s">
        <v>54</v>
      </c>
      <c r="B72" s="1438"/>
      <c r="C72" s="1438"/>
      <c r="D72" s="1438"/>
      <c r="E72" s="660"/>
      <c r="F72" s="660"/>
      <c r="G72" s="660"/>
      <c r="H72" s="660"/>
      <c r="I72" s="660"/>
      <c r="J72" s="660"/>
      <c r="K72" s="660"/>
      <c r="L72" s="660"/>
      <c r="M72" s="660"/>
      <c r="N72" s="660"/>
      <c r="O72" s="660"/>
      <c r="P72" s="660"/>
      <c r="Q72" s="660"/>
      <c r="R72" s="660"/>
      <c r="S72" s="661"/>
    </row>
    <row r="73" spans="1:19" x14ac:dyDescent="0.25">
      <c r="A73" s="1477" t="s">
        <v>1413</v>
      </c>
      <c r="B73" s="1478"/>
      <c r="C73" s="1478"/>
      <c r="D73" s="1478"/>
      <c r="E73" s="1478"/>
      <c r="F73" s="1478"/>
      <c r="G73" s="1478"/>
      <c r="H73" s="1478"/>
      <c r="I73" s="1478"/>
      <c r="J73" s="1478"/>
      <c r="K73" s="1478"/>
      <c r="L73" s="1478"/>
      <c r="M73" s="1478"/>
      <c r="N73" s="1478"/>
      <c r="O73" s="1478"/>
      <c r="P73" s="1478"/>
      <c r="Q73" s="1478"/>
      <c r="R73" s="1478"/>
      <c r="S73" s="1479"/>
    </row>
    <row r="74" spans="1:19" x14ac:dyDescent="0.25">
      <c r="A74" s="1477"/>
      <c r="B74" s="1478"/>
      <c r="C74" s="1478"/>
      <c r="D74" s="1478"/>
      <c r="E74" s="1478"/>
      <c r="F74" s="1478"/>
      <c r="G74" s="1478"/>
      <c r="H74" s="1478"/>
      <c r="I74" s="1478"/>
      <c r="J74" s="1478"/>
      <c r="K74" s="1478"/>
      <c r="L74" s="1478"/>
      <c r="M74" s="1478"/>
      <c r="N74" s="1478"/>
      <c r="O74" s="1478"/>
      <c r="P74" s="1478"/>
      <c r="Q74" s="1478"/>
      <c r="R74" s="1478"/>
      <c r="S74" s="1479"/>
    </row>
    <row r="75" spans="1:19" x14ac:dyDescent="0.25">
      <c r="A75" s="1477"/>
      <c r="B75" s="1478"/>
      <c r="C75" s="1478"/>
      <c r="D75" s="1478"/>
      <c r="E75" s="1478"/>
      <c r="F75" s="1478"/>
      <c r="G75" s="1478"/>
      <c r="H75" s="1478"/>
      <c r="I75" s="1478"/>
      <c r="J75" s="1478"/>
      <c r="K75" s="1478"/>
      <c r="L75" s="1478"/>
      <c r="M75" s="1478"/>
      <c r="N75" s="1478"/>
      <c r="O75" s="1478"/>
      <c r="P75" s="1478"/>
      <c r="Q75" s="1478"/>
      <c r="R75" s="1478"/>
      <c r="S75" s="1479"/>
    </row>
    <row r="76" spans="1:19" x14ac:dyDescent="0.25">
      <c r="A76" s="1480"/>
      <c r="B76" s="1481"/>
      <c r="C76" s="1481"/>
      <c r="D76" s="1481"/>
      <c r="E76" s="1481"/>
      <c r="F76" s="1481"/>
      <c r="G76" s="1481"/>
      <c r="H76" s="1481"/>
      <c r="I76" s="1481"/>
      <c r="J76" s="1481"/>
      <c r="K76" s="1481"/>
      <c r="L76" s="1481"/>
      <c r="M76" s="1481"/>
      <c r="N76" s="1481"/>
      <c r="O76" s="1481"/>
      <c r="P76" s="1481"/>
      <c r="Q76" s="1481"/>
      <c r="R76" s="1481"/>
      <c r="S76" s="1482"/>
    </row>
    <row r="77" spans="1:19" x14ac:dyDescent="0.25">
      <c r="A77" s="1437" t="s">
        <v>60</v>
      </c>
      <c r="B77" s="1438"/>
      <c r="C77" s="1438"/>
      <c r="D77" s="1438"/>
      <c r="E77" s="665"/>
      <c r="F77" s="665"/>
      <c r="G77" s="665"/>
      <c r="H77" s="665"/>
      <c r="I77" s="665"/>
      <c r="J77" s="665"/>
      <c r="K77" s="666"/>
      <c r="L77" s="665"/>
      <c r="M77" s="665"/>
      <c r="N77" s="665"/>
      <c r="O77" s="665"/>
      <c r="P77" s="665"/>
      <c r="Q77" s="665"/>
      <c r="R77" s="665"/>
      <c r="S77" s="669"/>
    </row>
    <row r="78" spans="1:19" x14ac:dyDescent="0.25">
      <c r="A78" s="664" t="s">
        <v>1175</v>
      </c>
      <c r="B78" s="982"/>
      <c r="C78" s="832"/>
      <c r="D78" s="832"/>
      <c r="E78" s="832"/>
      <c r="F78" s="832"/>
      <c r="G78" s="832"/>
      <c r="H78" s="832"/>
      <c r="I78" s="830"/>
      <c r="J78" s="832"/>
      <c r="K78" s="832"/>
      <c r="L78" s="832"/>
      <c r="M78" s="654"/>
      <c r="N78" s="654"/>
      <c r="O78" s="654"/>
      <c r="P78" s="654"/>
      <c r="Q78" s="654"/>
      <c r="R78" s="654"/>
      <c r="S78" s="663"/>
    </row>
    <row r="79" spans="1:19" x14ac:dyDescent="0.25">
      <c r="A79" s="664"/>
      <c r="B79" s="457" t="s">
        <v>1414</v>
      </c>
      <c r="C79" s="832"/>
      <c r="D79" s="832"/>
      <c r="E79" s="832"/>
      <c r="F79" s="917"/>
      <c r="G79" s="832"/>
      <c r="H79" s="832"/>
      <c r="I79" s="832"/>
      <c r="J79" s="832"/>
      <c r="K79" s="832"/>
      <c r="L79" s="832"/>
      <c r="M79" s="654"/>
      <c r="N79" s="654"/>
      <c r="O79" s="654"/>
      <c r="P79" s="654"/>
      <c r="Q79" s="654"/>
      <c r="R79" s="654"/>
      <c r="S79" s="663"/>
    </row>
    <row r="80" spans="1:19" x14ac:dyDescent="0.25">
      <c r="A80" s="664"/>
      <c r="B80" s="1078"/>
      <c r="C80" s="832"/>
      <c r="D80" s="832"/>
      <c r="E80" s="832"/>
      <c r="F80" s="832"/>
      <c r="G80" s="832"/>
      <c r="H80" s="832"/>
      <c r="I80" s="832"/>
      <c r="J80" s="832"/>
      <c r="K80" s="832"/>
      <c r="L80" s="832"/>
      <c r="M80" s="654"/>
      <c r="N80" s="654"/>
      <c r="O80" s="654"/>
      <c r="P80" s="654"/>
      <c r="Q80" s="654"/>
      <c r="R80" s="654"/>
      <c r="S80" s="663"/>
    </row>
    <row r="81" spans="1:19" x14ac:dyDescent="0.25">
      <c r="A81" s="664"/>
      <c r="B81" s="457" t="s">
        <v>1415</v>
      </c>
      <c r="C81" s="457"/>
      <c r="D81" s="457"/>
      <c r="E81" s="457"/>
      <c r="F81" s="457"/>
      <c r="G81" s="457"/>
      <c r="H81" s="457"/>
      <c r="I81" s="457"/>
      <c r="J81" s="457"/>
      <c r="K81" s="457"/>
      <c r="L81" s="457"/>
      <c r="M81" s="457"/>
      <c r="N81" s="457"/>
      <c r="O81" s="457"/>
      <c r="P81" s="654"/>
      <c r="Q81" s="654"/>
      <c r="R81" s="654"/>
      <c r="S81" s="663"/>
    </row>
    <row r="82" spans="1:19" x14ac:dyDescent="0.25">
      <c r="A82" s="664"/>
      <c r="B82" s="457" t="s">
        <v>1416</v>
      </c>
      <c r="C82" s="457"/>
      <c r="D82" s="457"/>
      <c r="E82" s="457"/>
      <c r="F82" s="457"/>
      <c r="G82" s="457"/>
      <c r="H82" s="457"/>
      <c r="I82" s="457"/>
      <c r="J82" s="457"/>
      <c r="K82" s="457"/>
      <c r="L82" s="457"/>
      <c r="M82" s="457"/>
      <c r="N82" s="457"/>
      <c r="O82" s="457"/>
      <c r="P82" s="654"/>
      <c r="Q82" s="654"/>
      <c r="R82" s="654"/>
      <c r="S82" s="663"/>
    </row>
    <row r="83" spans="1:19" x14ac:dyDescent="0.25">
      <c r="A83" s="664"/>
      <c r="B83" s="457"/>
      <c r="C83" s="457"/>
      <c r="D83" s="457"/>
      <c r="E83" s="457"/>
      <c r="F83" s="457"/>
      <c r="G83" s="457"/>
      <c r="H83" s="457"/>
      <c r="I83" s="457"/>
      <c r="J83" s="457"/>
      <c r="K83" s="457"/>
      <c r="L83" s="457"/>
      <c r="M83" s="457"/>
      <c r="N83" s="457"/>
      <c r="O83" s="457"/>
      <c r="P83" s="654"/>
      <c r="Q83" s="654"/>
      <c r="R83" s="654"/>
      <c r="S83" s="663"/>
    </row>
    <row r="84" spans="1:19" x14ac:dyDescent="0.25">
      <c r="A84" s="664"/>
      <c r="B84" s="457" t="s">
        <v>1417</v>
      </c>
      <c r="C84" s="457"/>
      <c r="D84" s="457"/>
      <c r="E84" s="457"/>
      <c r="F84" s="457"/>
      <c r="G84" s="457"/>
      <c r="H84" s="457"/>
      <c r="I84" s="457"/>
      <c r="J84" s="457"/>
      <c r="K84" s="457"/>
      <c r="L84" s="457"/>
      <c r="M84" s="457"/>
      <c r="N84" s="457"/>
      <c r="O84" s="457"/>
      <c r="P84" s="654"/>
      <c r="Q84" s="654"/>
      <c r="R84" s="654"/>
      <c r="S84" s="663"/>
    </row>
    <row r="85" spans="1:19" x14ac:dyDescent="0.25">
      <c r="A85" s="664"/>
      <c r="B85" s="457" t="s">
        <v>1418</v>
      </c>
      <c r="C85" s="457"/>
      <c r="D85" s="457"/>
      <c r="E85" s="457"/>
      <c r="F85" s="457"/>
      <c r="G85" s="457"/>
      <c r="H85" s="457"/>
      <c r="I85" s="457"/>
      <c r="J85" s="457"/>
      <c r="K85" s="457"/>
      <c r="L85" s="457"/>
      <c r="M85" s="457"/>
      <c r="N85" s="457"/>
      <c r="O85" s="457"/>
      <c r="P85" s="654"/>
      <c r="Q85" s="654"/>
      <c r="R85" s="654"/>
      <c r="S85" s="663"/>
    </row>
    <row r="86" spans="1:19" x14ac:dyDescent="0.25">
      <c r="A86" s="664"/>
      <c r="B86" s="457" t="s">
        <v>1419</v>
      </c>
      <c r="C86" s="457"/>
      <c r="D86" s="457"/>
      <c r="E86" s="457"/>
      <c r="F86" s="457"/>
      <c r="G86" s="457"/>
      <c r="H86" s="457"/>
      <c r="I86" s="457"/>
      <c r="J86" s="457"/>
      <c r="K86" s="457"/>
      <c r="L86" s="457"/>
      <c r="M86" s="457"/>
      <c r="N86" s="457"/>
      <c r="O86" s="457"/>
      <c r="P86" s="654"/>
      <c r="Q86" s="654"/>
      <c r="R86" s="654"/>
      <c r="S86" s="663"/>
    </row>
    <row r="87" spans="1:19" x14ac:dyDescent="0.25">
      <c r="A87" s="664"/>
      <c r="B87" s="457"/>
      <c r="C87" s="457"/>
      <c r="D87" s="457"/>
      <c r="E87" s="457"/>
      <c r="F87" s="457"/>
      <c r="G87" s="457"/>
      <c r="H87" s="457"/>
      <c r="I87" s="457"/>
      <c r="J87" s="457"/>
      <c r="K87" s="457"/>
      <c r="L87" s="457"/>
      <c r="M87" s="457"/>
      <c r="N87" s="457"/>
      <c r="O87" s="457"/>
      <c r="P87" s="654"/>
      <c r="Q87" s="654"/>
      <c r="R87" s="654"/>
      <c r="S87" s="663"/>
    </row>
    <row r="88" spans="1:19" x14ac:dyDescent="0.25">
      <c r="A88" s="664"/>
      <c r="B88" s="457" t="s">
        <v>1420</v>
      </c>
      <c r="C88" s="457"/>
      <c r="D88" s="457"/>
      <c r="E88" s="457"/>
      <c r="F88" s="457"/>
      <c r="G88" s="457"/>
      <c r="H88" s="457"/>
      <c r="I88" s="457"/>
      <c r="J88" s="457"/>
      <c r="K88" s="457"/>
      <c r="L88" s="457"/>
      <c r="M88" s="457"/>
      <c r="N88" s="457"/>
      <c r="O88" s="457"/>
      <c r="P88" s="654"/>
      <c r="Q88" s="654"/>
      <c r="R88" s="654"/>
      <c r="S88" s="663"/>
    </row>
    <row r="89" spans="1:19" x14ac:dyDescent="0.25">
      <c r="A89" s="664"/>
      <c r="B89" s="457" t="s">
        <v>1421</v>
      </c>
      <c r="C89" s="457"/>
      <c r="D89" s="457"/>
      <c r="E89" s="457"/>
      <c r="F89" s="457"/>
      <c r="G89" s="457"/>
      <c r="H89" s="457"/>
      <c r="I89" s="457"/>
      <c r="J89" s="457"/>
      <c r="K89" s="457"/>
      <c r="L89" s="457"/>
      <c r="M89" s="457"/>
      <c r="N89" s="457"/>
      <c r="O89" s="457"/>
      <c r="P89" s="654"/>
      <c r="Q89" s="654"/>
      <c r="R89" s="654"/>
      <c r="S89" s="663"/>
    </row>
    <row r="90" spans="1:19" x14ac:dyDescent="0.25">
      <c r="A90" s="664"/>
      <c r="B90" s="457" t="s">
        <v>1422</v>
      </c>
      <c r="C90" s="457"/>
      <c r="D90" s="457"/>
      <c r="E90" s="457"/>
      <c r="F90" s="457"/>
      <c r="G90" s="457"/>
      <c r="H90" s="457"/>
      <c r="I90" s="457"/>
      <c r="J90" s="457"/>
      <c r="K90" s="457"/>
      <c r="L90" s="457"/>
      <c r="M90" s="457"/>
      <c r="N90" s="457"/>
      <c r="O90" s="457"/>
      <c r="P90" s="654"/>
      <c r="Q90" s="654"/>
      <c r="R90" s="654"/>
      <c r="S90" s="663"/>
    </row>
    <row r="91" spans="1:19" x14ac:dyDescent="0.25">
      <c r="A91" s="664"/>
      <c r="B91" s="457" t="s">
        <v>1423</v>
      </c>
      <c r="C91" s="457"/>
      <c r="D91" s="457"/>
      <c r="E91" s="457"/>
      <c r="F91" s="457"/>
      <c r="G91" s="457"/>
      <c r="H91" s="457"/>
      <c r="I91" s="457"/>
      <c r="J91" s="457"/>
      <c r="K91" s="457"/>
      <c r="L91" s="457"/>
      <c r="M91" s="457"/>
      <c r="N91" s="457"/>
      <c r="O91" s="457"/>
      <c r="P91" s="654"/>
      <c r="Q91" s="654"/>
      <c r="R91" s="654"/>
      <c r="S91" s="663"/>
    </row>
    <row r="92" spans="1:19" x14ac:dyDescent="0.25">
      <c r="A92" s="664"/>
      <c r="B92" s="457"/>
      <c r="C92" s="457"/>
      <c r="D92" s="457"/>
      <c r="E92" s="457"/>
      <c r="F92" s="457"/>
      <c r="G92" s="457"/>
      <c r="H92" s="457"/>
      <c r="I92" s="457"/>
      <c r="J92" s="457"/>
      <c r="K92" s="457"/>
      <c r="L92" s="457"/>
      <c r="M92" s="457"/>
      <c r="N92" s="457"/>
      <c r="O92" s="457"/>
      <c r="P92" s="654"/>
      <c r="Q92" s="654"/>
      <c r="R92" s="654"/>
      <c r="S92" s="663"/>
    </row>
    <row r="93" spans="1:19" x14ac:dyDescent="0.25">
      <c r="A93" s="664"/>
      <c r="B93" s="457" t="s">
        <v>1424</v>
      </c>
      <c r="C93" s="457"/>
      <c r="D93" s="457"/>
      <c r="E93" s="457"/>
      <c r="F93" s="457"/>
      <c r="G93" s="457"/>
      <c r="H93" s="457"/>
      <c r="I93" s="457"/>
      <c r="J93" s="457"/>
      <c r="K93" s="457"/>
      <c r="L93" s="457"/>
      <c r="M93" s="457"/>
      <c r="N93" s="457"/>
      <c r="O93" s="457"/>
      <c r="P93" s="654"/>
      <c r="Q93" s="654"/>
      <c r="R93" s="654"/>
      <c r="S93" s="663"/>
    </row>
    <row r="94" spans="1:19" x14ac:dyDescent="0.25">
      <c r="A94" s="664"/>
      <c r="B94" s="457" t="s">
        <v>1425</v>
      </c>
      <c r="C94" s="457"/>
      <c r="D94" s="457"/>
      <c r="E94" s="457"/>
      <c r="F94" s="457"/>
      <c r="G94" s="457"/>
      <c r="H94" s="457"/>
      <c r="I94" s="457"/>
      <c r="J94" s="457"/>
      <c r="K94" s="457"/>
      <c r="L94" s="457"/>
      <c r="M94" s="457"/>
      <c r="N94" s="457"/>
      <c r="O94" s="457"/>
      <c r="P94" s="654"/>
      <c r="Q94" s="654"/>
      <c r="R94" s="654"/>
      <c r="S94" s="663"/>
    </row>
    <row r="95" spans="1:19" x14ac:dyDescent="0.25">
      <c r="A95" s="664"/>
      <c r="B95" s="654"/>
      <c r="C95" s="654"/>
      <c r="D95" s="654"/>
      <c r="E95" s="654"/>
      <c r="F95" s="654"/>
      <c r="G95" s="654"/>
      <c r="H95" s="654"/>
      <c r="I95" s="654"/>
      <c r="J95" s="654"/>
      <c r="K95" s="654"/>
      <c r="L95" s="654"/>
      <c r="M95" s="654"/>
      <c r="N95" s="654"/>
      <c r="O95" s="654"/>
      <c r="P95" s="654"/>
      <c r="Q95" s="654"/>
      <c r="R95" s="654"/>
      <c r="S95" s="663"/>
    </row>
    <row r="96" spans="1:19" x14ac:dyDescent="0.25">
      <c r="A96" s="664"/>
      <c r="B96" s="654"/>
      <c r="C96" s="654"/>
      <c r="D96" s="654"/>
      <c r="E96" s="654"/>
      <c r="F96" s="654"/>
      <c r="G96" s="654"/>
      <c r="H96" s="654"/>
      <c r="I96" s="654"/>
      <c r="J96" s="654"/>
      <c r="K96" s="654"/>
      <c r="L96" s="654"/>
      <c r="M96" s="654"/>
      <c r="N96" s="654"/>
      <c r="O96" s="654"/>
      <c r="P96" s="654"/>
      <c r="Q96" s="654"/>
      <c r="R96" s="654"/>
      <c r="S96" s="663"/>
    </row>
    <row r="97" spans="1:21" x14ac:dyDescent="0.25">
      <c r="A97" s="664"/>
      <c r="B97" s="654"/>
      <c r="C97" s="654"/>
      <c r="D97" s="654"/>
      <c r="E97" s="654"/>
      <c r="F97" s="654"/>
      <c r="G97" s="916" t="s">
        <v>1426</v>
      </c>
      <c r="H97" s="654"/>
      <c r="I97" s="654"/>
      <c r="J97" s="916" t="s">
        <v>1427</v>
      </c>
      <c r="K97" s="654"/>
      <c r="L97" s="943"/>
      <c r="M97" s="943"/>
      <c r="N97" s="967" t="s">
        <v>61</v>
      </c>
      <c r="O97" s="654"/>
      <c r="P97" s="654"/>
      <c r="Q97" s="943"/>
      <c r="R97" s="654"/>
      <c r="S97" s="663"/>
    </row>
    <row r="98" spans="1:21" x14ac:dyDescent="0.25">
      <c r="A98" s="664"/>
      <c r="B98" s="654"/>
      <c r="C98" s="654"/>
      <c r="D98" s="654"/>
      <c r="E98" s="654"/>
      <c r="F98" s="899"/>
      <c r="G98" s="831"/>
      <c r="H98" s="994" t="s">
        <v>33</v>
      </c>
      <c r="I98" s="927" t="s">
        <v>1109</v>
      </c>
      <c r="J98" s="942"/>
      <c r="K98" s="832" t="s">
        <v>1180</v>
      </c>
      <c r="L98" s="1071">
        <v>57.2</v>
      </c>
      <c r="M98" s="1061" t="s">
        <v>1220</v>
      </c>
      <c r="N98" s="883"/>
      <c r="O98" s="831"/>
      <c r="P98" s="979" t="s">
        <v>62</v>
      </c>
      <c r="Q98" s="943"/>
      <c r="R98" s="654"/>
      <c r="S98" s="663"/>
    </row>
    <row r="99" spans="1:21" x14ac:dyDescent="0.25">
      <c r="A99" s="578"/>
      <c r="B99" s="574"/>
      <c r="C99" s="574"/>
      <c r="D99" s="574"/>
      <c r="E99" s="574"/>
      <c r="F99" s="574"/>
      <c r="G99" s="574"/>
      <c r="H99" s="574"/>
      <c r="I99" s="574"/>
      <c r="J99" s="574"/>
      <c r="K99" s="574"/>
      <c r="L99" s="574"/>
      <c r="M99" s="574"/>
      <c r="N99" s="574"/>
      <c r="O99" s="574"/>
      <c r="P99" s="574"/>
      <c r="Q99" s="574"/>
      <c r="R99" s="574"/>
      <c r="S99" s="577"/>
    </row>
    <row r="100" spans="1:21" x14ac:dyDescent="0.25">
      <c r="A100" s="1437" t="s">
        <v>352</v>
      </c>
      <c r="B100" s="1438"/>
      <c r="C100" s="1438"/>
      <c r="D100" s="1438"/>
      <c r="E100" s="665"/>
      <c r="F100" s="665"/>
      <c r="G100" s="665"/>
      <c r="H100" s="665"/>
      <c r="I100" s="665"/>
      <c r="J100" s="665"/>
      <c r="K100" s="666"/>
      <c r="L100" s="665"/>
      <c r="M100" s="665"/>
      <c r="N100" s="665"/>
      <c r="O100" s="665"/>
      <c r="P100" s="665"/>
      <c r="Q100" s="665"/>
      <c r="R100" s="665"/>
      <c r="S100" s="669"/>
    </row>
    <row r="101" spans="1:21" x14ac:dyDescent="0.25">
      <c r="A101" s="1027"/>
      <c r="B101" s="1025"/>
      <c r="C101" s="1025"/>
      <c r="D101" s="1025"/>
      <c r="E101" s="660"/>
      <c r="F101" s="660"/>
      <c r="G101" s="660"/>
      <c r="H101" s="660"/>
      <c r="I101" s="660"/>
      <c r="J101" s="660"/>
      <c r="K101" s="896"/>
      <c r="L101" s="660"/>
      <c r="M101" s="660"/>
      <c r="N101" s="660"/>
      <c r="O101" s="660"/>
      <c r="P101" s="660"/>
      <c r="Q101" s="660"/>
      <c r="R101" s="660"/>
      <c r="S101" s="661"/>
    </row>
    <row r="102" spans="1:21" x14ac:dyDescent="0.25">
      <c r="A102" s="1027"/>
      <c r="B102" s="1025"/>
      <c r="C102" s="1025"/>
      <c r="D102" s="1025"/>
      <c r="E102" s="660"/>
      <c r="F102" s="660"/>
      <c r="G102" s="660"/>
      <c r="H102" s="660"/>
      <c r="I102" s="660"/>
      <c r="J102" s="660"/>
      <c r="K102" s="896"/>
      <c r="L102" s="660"/>
      <c r="M102" s="660"/>
      <c r="N102" s="660"/>
      <c r="O102" s="660"/>
      <c r="P102" s="660"/>
      <c r="Q102" s="660"/>
      <c r="R102" s="660"/>
      <c r="S102" s="661"/>
    </row>
    <row r="103" spans="1:21" ht="12.75" customHeight="1" x14ac:dyDescent="0.25">
      <c r="A103" s="664"/>
      <c r="B103" s="654"/>
      <c r="C103" s="654"/>
      <c r="D103" s="654"/>
      <c r="E103" s="943"/>
      <c r="F103" s="654"/>
      <c r="G103" s="654"/>
      <c r="H103" s="654"/>
      <c r="I103" s="654"/>
      <c r="J103" s="654"/>
      <c r="K103" s="654"/>
      <c r="L103" s="654"/>
      <c r="M103" s="654"/>
      <c r="N103" s="338" t="s">
        <v>347</v>
      </c>
      <c r="O103" s="654"/>
      <c r="P103" s="654"/>
      <c r="Q103" s="654"/>
      <c r="R103" s="654"/>
      <c r="S103" s="663"/>
    </row>
    <row r="104" spans="1:21" ht="15.6" x14ac:dyDescent="0.25">
      <c r="A104" s="664"/>
      <c r="B104" s="654"/>
      <c r="C104" s="654"/>
      <c r="D104" s="654"/>
      <c r="E104" s="943"/>
      <c r="F104" s="457" t="s">
        <v>1428</v>
      </c>
      <c r="G104" s="921"/>
      <c r="H104" s="921"/>
      <c r="I104" s="921"/>
      <c r="J104" s="921"/>
      <c r="K104" s="921"/>
      <c r="L104" s="921"/>
      <c r="M104" s="943"/>
      <c r="N104" s="457">
        <v>77</v>
      </c>
      <c r="O104" s="338" t="s">
        <v>1429</v>
      </c>
      <c r="P104" s="654"/>
      <c r="Q104" s="654"/>
      <c r="R104" s="654"/>
      <c r="S104" s="663"/>
    </row>
    <row r="105" spans="1:21" x14ac:dyDescent="0.25">
      <c r="A105" s="664"/>
      <c r="B105" s="654"/>
      <c r="C105" s="654"/>
      <c r="D105" s="654"/>
      <c r="E105" s="654"/>
      <c r="F105" s="654"/>
      <c r="G105" s="654"/>
      <c r="H105" s="654"/>
      <c r="I105" s="654"/>
      <c r="J105" s="654"/>
      <c r="K105" s="654"/>
      <c r="L105" s="654"/>
      <c r="M105" s="944" t="s">
        <v>1053</v>
      </c>
      <c r="N105" s="654"/>
      <c r="O105" s="654"/>
      <c r="P105" s="654"/>
      <c r="Q105" s="654"/>
      <c r="R105" s="654"/>
      <c r="S105" s="663"/>
    </row>
    <row r="106" spans="1:21" ht="12.75" customHeight="1" x14ac:dyDescent="0.25">
      <c r="A106" s="664"/>
      <c r="B106" s="654"/>
      <c r="C106" s="654"/>
      <c r="D106" s="654"/>
      <c r="E106" s="654"/>
      <c r="F106" s="654"/>
      <c r="G106" s="654"/>
      <c r="H106" s="654"/>
      <c r="I106" s="654"/>
      <c r="J106" s="654"/>
      <c r="K106" s="1011"/>
      <c r="L106" s="654"/>
      <c r="M106" s="654"/>
      <c r="N106" s="654"/>
      <c r="O106" s="654"/>
      <c r="P106" s="654"/>
      <c r="Q106" s="654"/>
      <c r="R106" s="654"/>
      <c r="S106" s="663"/>
    </row>
    <row r="107" spans="1:21" x14ac:dyDescent="0.25">
      <c r="A107" s="578"/>
      <c r="B107" s="574"/>
      <c r="C107" s="574"/>
      <c r="D107" s="574"/>
      <c r="E107" s="574"/>
      <c r="F107" s="574"/>
      <c r="G107" s="574"/>
      <c r="H107" s="574"/>
      <c r="I107" s="574"/>
      <c r="J107" s="574"/>
      <c r="K107" s="574"/>
      <c r="L107" s="574"/>
      <c r="M107" s="574"/>
      <c r="N107" s="574"/>
      <c r="O107" s="574"/>
      <c r="P107" s="574"/>
      <c r="Q107" s="574"/>
      <c r="R107" s="574"/>
      <c r="S107" s="577"/>
    </row>
    <row r="108" spans="1:21" ht="13.8" x14ac:dyDescent="0.25">
      <c r="A108" s="1452" t="s">
        <v>51</v>
      </c>
      <c r="B108" s="1453"/>
      <c r="C108" s="1453"/>
      <c r="D108" s="1454"/>
      <c r="E108" s="1455" t="s">
        <v>952</v>
      </c>
      <c r="F108" s="1456"/>
      <c r="G108" s="1456"/>
      <c r="H108" s="1456"/>
      <c r="I108" s="1456"/>
      <c r="J108" s="1456"/>
      <c r="K108" s="1456"/>
      <c r="L108" s="1456"/>
      <c r="M108" s="1456"/>
      <c r="N108" s="1456"/>
      <c r="O108" s="1456"/>
      <c r="P108" s="1456"/>
      <c r="Q108" s="1456"/>
      <c r="R108" s="1456"/>
      <c r="S108" s="1457"/>
      <c r="U108" s="671"/>
    </row>
    <row r="109" spans="1:21" ht="13.8" x14ac:dyDescent="0.25">
      <c r="A109" s="1461" t="s">
        <v>1430</v>
      </c>
      <c r="B109" s="1462"/>
      <c r="C109" s="1462"/>
      <c r="D109" s="1463"/>
      <c r="E109" s="1458"/>
      <c r="F109" s="1459"/>
      <c r="G109" s="1459"/>
      <c r="H109" s="1459"/>
      <c r="I109" s="1459"/>
      <c r="J109" s="1459"/>
      <c r="K109" s="1459"/>
      <c r="L109" s="1459"/>
      <c r="M109" s="1459"/>
      <c r="N109" s="1459"/>
      <c r="O109" s="1459"/>
      <c r="P109" s="1459"/>
      <c r="Q109" s="1459"/>
      <c r="R109" s="1459"/>
      <c r="S109" s="1460"/>
      <c r="U109" s="671"/>
    </row>
    <row r="110" spans="1:21" ht="13.8" x14ac:dyDescent="0.25">
      <c r="A110" s="1464" t="s">
        <v>52</v>
      </c>
      <c r="B110" s="1465"/>
      <c r="C110" s="1465"/>
      <c r="D110" s="1466"/>
      <c r="E110" s="1467" t="s">
        <v>1148</v>
      </c>
      <c r="F110" s="1468"/>
      <c r="G110" s="1468"/>
      <c r="H110" s="1468"/>
      <c r="I110" s="1468"/>
      <c r="J110" s="1468"/>
      <c r="K110" s="1468"/>
      <c r="L110" s="1468"/>
      <c r="M110" s="1468"/>
      <c r="N110" s="1468"/>
      <c r="O110" s="1468"/>
      <c r="P110" s="1468"/>
      <c r="Q110" s="1468"/>
      <c r="R110" s="1468"/>
      <c r="S110" s="1469"/>
    </row>
    <row r="111" spans="1:21" x14ac:dyDescent="0.25">
      <c r="A111" s="1437" t="s">
        <v>53</v>
      </c>
      <c r="B111" s="1438"/>
      <c r="C111" s="1438"/>
      <c r="D111" s="1438"/>
      <c r="E111" s="1017"/>
      <c r="F111" s="660"/>
      <c r="G111" s="660"/>
      <c r="H111" s="660"/>
      <c r="I111" s="660"/>
      <c r="J111" s="660"/>
      <c r="K111" s="660"/>
      <c r="L111" s="660"/>
      <c r="M111" s="660"/>
      <c r="N111" s="660"/>
      <c r="O111" s="660"/>
      <c r="P111" s="660"/>
      <c r="Q111" s="660"/>
      <c r="R111" s="660"/>
      <c r="S111" s="661"/>
    </row>
    <row r="112" spans="1:21" x14ac:dyDescent="0.25">
      <c r="A112" s="1470" t="s">
        <v>1431</v>
      </c>
      <c r="B112" s="1471"/>
      <c r="C112" s="1471"/>
      <c r="D112" s="1471"/>
      <c r="E112" s="1471"/>
      <c r="F112" s="1471"/>
      <c r="G112" s="1471"/>
      <c r="H112" s="1471"/>
      <c r="I112" s="1471"/>
      <c r="J112" s="1471"/>
      <c r="K112" s="1471"/>
      <c r="L112" s="1471"/>
      <c r="M112" s="1471"/>
      <c r="N112" s="1471"/>
      <c r="O112" s="1471"/>
      <c r="P112" s="1471"/>
      <c r="Q112" s="1471"/>
      <c r="R112" s="1471"/>
      <c r="S112" s="1472"/>
    </row>
    <row r="113" spans="1:19" x14ac:dyDescent="0.25">
      <c r="A113" s="1473"/>
      <c r="B113" s="1471"/>
      <c r="C113" s="1471"/>
      <c r="D113" s="1471"/>
      <c r="E113" s="1471"/>
      <c r="F113" s="1471"/>
      <c r="G113" s="1471"/>
      <c r="H113" s="1471"/>
      <c r="I113" s="1471"/>
      <c r="J113" s="1471"/>
      <c r="K113" s="1471"/>
      <c r="L113" s="1471"/>
      <c r="M113" s="1471"/>
      <c r="N113" s="1471"/>
      <c r="O113" s="1471"/>
      <c r="P113" s="1471"/>
      <c r="Q113" s="1471"/>
      <c r="R113" s="1471"/>
      <c r="S113" s="1472"/>
    </row>
    <row r="114" spans="1:19" x14ac:dyDescent="0.25">
      <c r="A114" s="1473"/>
      <c r="B114" s="1471"/>
      <c r="C114" s="1471"/>
      <c r="D114" s="1471"/>
      <c r="E114" s="1471"/>
      <c r="F114" s="1471"/>
      <c r="G114" s="1471"/>
      <c r="H114" s="1471"/>
      <c r="I114" s="1471"/>
      <c r="J114" s="1471"/>
      <c r="K114" s="1471"/>
      <c r="L114" s="1471"/>
      <c r="M114" s="1471"/>
      <c r="N114" s="1471"/>
      <c r="O114" s="1471"/>
      <c r="P114" s="1471"/>
      <c r="Q114" s="1471"/>
      <c r="R114" s="1471"/>
      <c r="S114" s="1472"/>
    </row>
    <row r="115" spans="1:19" x14ac:dyDescent="0.25">
      <c r="A115" s="1473"/>
      <c r="B115" s="1471"/>
      <c r="C115" s="1471"/>
      <c r="D115" s="1471"/>
      <c r="E115" s="1471"/>
      <c r="F115" s="1471"/>
      <c r="G115" s="1471"/>
      <c r="H115" s="1471"/>
      <c r="I115" s="1471"/>
      <c r="J115" s="1471"/>
      <c r="K115" s="1471"/>
      <c r="L115" s="1471"/>
      <c r="M115" s="1471"/>
      <c r="N115" s="1471"/>
      <c r="O115" s="1471"/>
      <c r="P115" s="1471"/>
      <c r="Q115" s="1471"/>
      <c r="R115" s="1471"/>
      <c r="S115" s="1472"/>
    </row>
    <row r="116" spans="1:19" x14ac:dyDescent="0.25">
      <c r="A116" s="1473"/>
      <c r="B116" s="1471"/>
      <c r="C116" s="1471"/>
      <c r="D116" s="1471"/>
      <c r="E116" s="1471"/>
      <c r="F116" s="1471"/>
      <c r="G116" s="1471"/>
      <c r="H116" s="1471"/>
      <c r="I116" s="1471"/>
      <c r="J116" s="1471"/>
      <c r="K116" s="1471"/>
      <c r="L116" s="1471"/>
      <c r="M116" s="1471"/>
      <c r="N116" s="1471"/>
      <c r="O116" s="1471"/>
      <c r="P116" s="1471"/>
      <c r="Q116" s="1471"/>
      <c r="R116" s="1471"/>
      <c r="S116" s="1472"/>
    </row>
    <row r="117" spans="1:19" x14ac:dyDescent="0.25">
      <c r="A117" s="1473"/>
      <c r="B117" s="1471"/>
      <c r="C117" s="1471"/>
      <c r="D117" s="1471"/>
      <c r="E117" s="1471"/>
      <c r="F117" s="1471"/>
      <c r="G117" s="1471"/>
      <c r="H117" s="1471"/>
      <c r="I117" s="1471"/>
      <c r="J117" s="1471"/>
      <c r="K117" s="1471"/>
      <c r="L117" s="1471"/>
      <c r="M117" s="1471"/>
      <c r="N117" s="1471"/>
      <c r="O117" s="1471"/>
      <c r="P117" s="1471"/>
      <c r="Q117" s="1471"/>
      <c r="R117" s="1471"/>
      <c r="S117" s="1472"/>
    </row>
    <row r="118" spans="1:19" x14ac:dyDescent="0.25">
      <c r="A118" s="1473"/>
      <c r="B118" s="1471"/>
      <c r="C118" s="1471"/>
      <c r="D118" s="1471"/>
      <c r="E118" s="1471"/>
      <c r="F118" s="1471"/>
      <c r="G118" s="1471"/>
      <c r="H118" s="1471"/>
      <c r="I118" s="1471"/>
      <c r="J118" s="1471"/>
      <c r="K118" s="1471"/>
      <c r="L118" s="1471"/>
      <c r="M118" s="1471"/>
      <c r="N118" s="1471"/>
      <c r="O118" s="1471"/>
      <c r="P118" s="1471"/>
      <c r="Q118" s="1471"/>
      <c r="R118" s="1471"/>
      <c r="S118" s="1472"/>
    </row>
    <row r="119" spans="1:19" x14ac:dyDescent="0.25">
      <c r="A119" s="1474"/>
      <c r="B119" s="1475"/>
      <c r="C119" s="1475"/>
      <c r="D119" s="1475"/>
      <c r="E119" s="1475"/>
      <c r="F119" s="1475"/>
      <c r="G119" s="1475"/>
      <c r="H119" s="1475"/>
      <c r="I119" s="1475"/>
      <c r="J119" s="1475"/>
      <c r="K119" s="1475"/>
      <c r="L119" s="1475"/>
      <c r="M119" s="1475"/>
      <c r="N119" s="1475"/>
      <c r="O119" s="1475"/>
      <c r="P119" s="1475"/>
      <c r="Q119" s="1475"/>
      <c r="R119" s="1475"/>
      <c r="S119" s="1476"/>
    </row>
    <row r="120" spans="1:19" x14ac:dyDescent="0.25">
      <c r="A120" s="1437" t="s">
        <v>351</v>
      </c>
      <c r="B120" s="1438"/>
      <c r="C120" s="1438"/>
      <c r="D120" s="1438"/>
      <c r="E120" s="668"/>
      <c r="F120" s="665"/>
      <c r="G120" s="665"/>
      <c r="H120" s="665"/>
      <c r="I120" s="665"/>
      <c r="J120" s="665"/>
      <c r="K120" s="665"/>
      <c r="L120" s="665"/>
      <c r="M120" s="665"/>
      <c r="N120" s="665"/>
      <c r="O120" s="665"/>
      <c r="P120" s="665"/>
      <c r="Q120" s="665"/>
      <c r="R120" s="665"/>
      <c r="S120" s="669"/>
    </row>
    <row r="121" spans="1:19" x14ac:dyDescent="0.25">
      <c r="A121" s="1477"/>
      <c r="B121" s="1478"/>
      <c r="C121" s="1478"/>
      <c r="D121" s="1478"/>
      <c r="E121" s="1478"/>
      <c r="F121" s="1478"/>
      <c r="G121" s="1478"/>
      <c r="H121" s="1478"/>
      <c r="I121" s="1478"/>
      <c r="J121" s="1478"/>
      <c r="K121" s="1478"/>
      <c r="L121" s="1478"/>
      <c r="M121" s="1478"/>
      <c r="N121" s="1478"/>
      <c r="O121" s="1478"/>
      <c r="P121" s="1478"/>
      <c r="Q121" s="1478"/>
      <c r="R121" s="1478"/>
      <c r="S121" s="1479"/>
    </row>
    <row r="122" spans="1:19" x14ac:dyDescent="0.25">
      <c r="A122" s="1477"/>
      <c r="B122" s="1478"/>
      <c r="C122" s="1478"/>
      <c r="D122" s="1478"/>
      <c r="E122" s="1478"/>
      <c r="F122" s="1478"/>
      <c r="G122" s="1478"/>
      <c r="H122" s="1478"/>
      <c r="I122" s="1478"/>
      <c r="J122" s="1478"/>
      <c r="K122" s="1478"/>
      <c r="L122" s="1478"/>
      <c r="M122" s="1478"/>
      <c r="N122" s="1478"/>
      <c r="O122" s="1478"/>
      <c r="P122" s="1478"/>
      <c r="Q122" s="1478"/>
      <c r="R122" s="1478"/>
      <c r="S122" s="1479"/>
    </row>
    <row r="123" spans="1:19" x14ac:dyDescent="0.25">
      <c r="A123" s="1480"/>
      <c r="B123" s="1481"/>
      <c r="C123" s="1481"/>
      <c r="D123" s="1481"/>
      <c r="E123" s="1481"/>
      <c r="F123" s="1481"/>
      <c r="G123" s="1481"/>
      <c r="H123" s="1481"/>
      <c r="I123" s="1481"/>
      <c r="J123" s="1481"/>
      <c r="K123" s="1481"/>
      <c r="L123" s="1481"/>
      <c r="M123" s="1481"/>
      <c r="N123" s="1481"/>
      <c r="O123" s="1481"/>
      <c r="P123" s="1481"/>
      <c r="Q123" s="1481"/>
      <c r="R123" s="1481"/>
      <c r="S123" s="1482"/>
    </row>
    <row r="124" spans="1:19" x14ac:dyDescent="0.25">
      <c r="A124" s="1437" t="s">
        <v>54</v>
      </c>
      <c r="B124" s="1438"/>
      <c r="C124" s="1438"/>
      <c r="D124" s="1438"/>
      <c r="E124" s="660"/>
      <c r="F124" s="660"/>
      <c r="G124" s="660"/>
      <c r="H124" s="660"/>
      <c r="I124" s="660"/>
      <c r="J124" s="660"/>
      <c r="K124" s="660"/>
      <c r="L124" s="660"/>
      <c r="M124" s="660"/>
      <c r="N124" s="660"/>
      <c r="O124" s="660"/>
      <c r="P124" s="660"/>
      <c r="Q124" s="660"/>
      <c r="R124" s="660"/>
      <c r="S124" s="661"/>
    </row>
    <row r="125" spans="1:19" x14ac:dyDescent="0.25">
      <c r="A125" s="1477" t="s">
        <v>1432</v>
      </c>
      <c r="B125" s="1478"/>
      <c r="C125" s="1478"/>
      <c r="D125" s="1478"/>
      <c r="E125" s="1478"/>
      <c r="F125" s="1478"/>
      <c r="G125" s="1478"/>
      <c r="H125" s="1478"/>
      <c r="I125" s="1478"/>
      <c r="J125" s="1478"/>
      <c r="K125" s="1478"/>
      <c r="L125" s="1478"/>
      <c r="M125" s="1478"/>
      <c r="N125" s="1478"/>
      <c r="O125" s="1478"/>
      <c r="P125" s="1478"/>
      <c r="Q125" s="1478"/>
      <c r="R125" s="1478"/>
      <c r="S125" s="1479"/>
    </row>
    <row r="126" spans="1:19" x14ac:dyDescent="0.25">
      <c r="A126" s="1477"/>
      <c r="B126" s="1478"/>
      <c r="C126" s="1478"/>
      <c r="D126" s="1478"/>
      <c r="E126" s="1478"/>
      <c r="F126" s="1478"/>
      <c r="G126" s="1478"/>
      <c r="H126" s="1478"/>
      <c r="I126" s="1478"/>
      <c r="J126" s="1478"/>
      <c r="K126" s="1478"/>
      <c r="L126" s="1478"/>
      <c r="M126" s="1478"/>
      <c r="N126" s="1478"/>
      <c r="O126" s="1478"/>
      <c r="P126" s="1478"/>
      <c r="Q126" s="1478"/>
      <c r="R126" s="1478"/>
      <c r="S126" s="1479"/>
    </row>
    <row r="127" spans="1:19" x14ac:dyDescent="0.25">
      <c r="A127" s="1477"/>
      <c r="B127" s="1478"/>
      <c r="C127" s="1478"/>
      <c r="D127" s="1478"/>
      <c r="E127" s="1478"/>
      <c r="F127" s="1478"/>
      <c r="G127" s="1478"/>
      <c r="H127" s="1478"/>
      <c r="I127" s="1478"/>
      <c r="J127" s="1478"/>
      <c r="K127" s="1478"/>
      <c r="L127" s="1478"/>
      <c r="M127" s="1478"/>
      <c r="N127" s="1478"/>
      <c r="O127" s="1478"/>
      <c r="P127" s="1478"/>
      <c r="Q127" s="1478"/>
      <c r="R127" s="1478"/>
      <c r="S127" s="1479"/>
    </row>
    <row r="128" spans="1:19" x14ac:dyDescent="0.25">
      <c r="A128" s="1477"/>
      <c r="B128" s="1478"/>
      <c r="C128" s="1478"/>
      <c r="D128" s="1478"/>
      <c r="E128" s="1478"/>
      <c r="F128" s="1478"/>
      <c r="G128" s="1478"/>
      <c r="H128" s="1478"/>
      <c r="I128" s="1478"/>
      <c r="J128" s="1478"/>
      <c r="K128" s="1478"/>
      <c r="L128" s="1478"/>
      <c r="M128" s="1478"/>
      <c r="N128" s="1478"/>
      <c r="O128" s="1478"/>
      <c r="P128" s="1478"/>
      <c r="Q128" s="1478"/>
      <c r="R128" s="1478"/>
      <c r="S128" s="1479"/>
    </row>
    <row r="129" spans="1:19" x14ac:dyDescent="0.25">
      <c r="A129" s="1477"/>
      <c r="B129" s="1478"/>
      <c r="C129" s="1478"/>
      <c r="D129" s="1478"/>
      <c r="E129" s="1478"/>
      <c r="F129" s="1478"/>
      <c r="G129" s="1478"/>
      <c r="H129" s="1478"/>
      <c r="I129" s="1478"/>
      <c r="J129" s="1478"/>
      <c r="K129" s="1478"/>
      <c r="L129" s="1478"/>
      <c r="M129" s="1478"/>
      <c r="N129" s="1478"/>
      <c r="O129" s="1478"/>
      <c r="P129" s="1478"/>
      <c r="Q129" s="1478"/>
      <c r="R129" s="1478"/>
      <c r="S129" s="1479"/>
    </row>
    <row r="130" spans="1:19" x14ac:dyDescent="0.25">
      <c r="A130" s="1477"/>
      <c r="B130" s="1478"/>
      <c r="C130" s="1478"/>
      <c r="D130" s="1478"/>
      <c r="E130" s="1478"/>
      <c r="F130" s="1478"/>
      <c r="G130" s="1478"/>
      <c r="H130" s="1478"/>
      <c r="I130" s="1478"/>
      <c r="J130" s="1478"/>
      <c r="K130" s="1478"/>
      <c r="L130" s="1478"/>
      <c r="M130" s="1478"/>
      <c r="N130" s="1478"/>
      <c r="O130" s="1478"/>
      <c r="P130" s="1478"/>
      <c r="Q130" s="1478"/>
      <c r="R130" s="1478"/>
      <c r="S130" s="1479"/>
    </row>
    <row r="131" spans="1:19" x14ac:dyDescent="0.25">
      <c r="A131" s="1477"/>
      <c r="B131" s="1478"/>
      <c r="C131" s="1478"/>
      <c r="D131" s="1478"/>
      <c r="E131" s="1478"/>
      <c r="F131" s="1478"/>
      <c r="G131" s="1478"/>
      <c r="H131" s="1478"/>
      <c r="I131" s="1478"/>
      <c r="J131" s="1478"/>
      <c r="K131" s="1478"/>
      <c r="L131" s="1478"/>
      <c r="M131" s="1478"/>
      <c r="N131" s="1478"/>
      <c r="O131" s="1478"/>
      <c r="P131" s="1478"/>
      <c r="Q131" s="1478"/>
      <c r="R131" s="1478"/>
      <c r="S131" s="1479"/>
    </row>
    <row r="132" spans="1:19" ht="12.75" customHeight="1" x14ac:dyDescent="0.25">
      <c r="A132" s="1480"/>
      <c r="B132" s="1481"/>
      <c r="C132" s="1481"/>
      <c r="D132" s="1481"/>
      <c r="E132" s="1481"/>
      <c r="F132" s="1481"/>
      <c r="G132" s="1481"/>
      <c r="H132" s="1481"/>
      <c r="I132" s="1481"/>
      <c r="J132" s="1481"/>
      <c r="K132" s="1481"/>
      <c r="L132" s="1481"/>
      <c r="M132" s="1481"/>
      <c r="N132" s="1481"/>
      <c r="O132" s="1481"/>
      <c r="P132" s="1481"/>
      <c r="Q132" s="1481"/>
      <c r="R132" s="1481"/>
      <c r="S132" s="1482"/>
    </row>
    <row r="133" spans="1:19" ht="12.75" customHeight="1" x14ac:dyDescent="0.25">
      <c r="A133" s="1437" t="s">
        <v>60</v>
      </c>
      <c r="B133" s="1438"/>
      <c r="C133" s="1438"/>
      <c r="D133" s="1438"/>
      <c r="E133" s="665"/>
      <c r="F133" s="665"/>
      <c r="G133" s="665"/>
      <c r="H133" s="665"/>
      <c r="I133" s="665"/>
      <c r="J133" s="665"/>
      <c r="K133" s="666"/>
      <c r="L133" s="665"/>
      <c r="M133" s="665"/>
      <c r="N133" s="665"/>
      <c r="O133" s="665"/>
      <c r="P133" s="665"/>
      <c r="Q133" s="665"/>
      <c r="R133" s="665"/>
      <c r="S133" s="669"/>
    </row>
    <row r="134" spans="1:19" ht="12.75" customHeight="1" x14ac:dyDescent="0.25">
      <c r="A134" s="1027"/>
      <c r="B134" s="1025"/>
      <c r="C134" s="1025"/>
      <c r="D134" s="1025"/>
      <c r="E134" s="660"/>
      <c r="F134" s="660"/>
      <c r="G134" s="660"/>
      <c r="H134" s="660"/>
      <c r="I134" s="660"/>
      <c r="J134" s="660"/>
      <c r="K134" s="896"/>
      <c r="L134" s="660"/>
      <c r="M134" s="660"/>
      <c r="N134" s="660"/>
      <c r="O134" s="660"/>
      <c r="P134" s="660"/>
      <c r="Q134" s="660"/>
      <c r="R134" s="660"/>
      <c r="S134" s="661"/>
    </row>
    <row r="135" spans="1:19" ht="12.75" customHeight="1" x14ac:dyDescent="0.25">
      <c r="A135" s="495" t="s">
        <v>1433</v>
      </c>
      <c r="B135" s="832"/>
      <c r="C135" s="832"/>
      <c r="D135" s="832"/>
      <c r="E135" s="832"/>
      <c r="F135" s="832"/>
      <c r="G135" s="832"/>
      <c r="H135" s="832"/>
      <c r="I135" s="832"/>
      <c r="J135" s="832"/>
      <c r="K135" s="832"/>
      <c r="L135" s="832"/>
      <c r="M135" s="832"/>
      <c r="N135" s="832"/>
      <c r="O135" s="832"/>
      <c r="P135" s="832"/>
      <c r="Q135" s="832"/>
      <c r="R135" s="832"/>
      <c r="S135" s="879"/>
    </row>
    <row r="136" spans="1:19" x14ac:dyDescent="0.25">
      <c r="A136" s="875"/>
      <c r="B136" s="832"/>
      <c r="C136" s="832"/>
      <c r="D136" s="832"/>
      <c r="E136" s="832"/>
      <c r="F136" s="832"/>
      <c r="G136" s="832"/>
      <c r="H136" s="832"/>
      <c r="I136" s="832"/>
      <c r="J136" s="832"/>
      <c r="K136" s="832"/>
      <c r="L136" s="832"/>
      <c r="M136" s="832"/>
      <c r="N136" s="832"/>
      <c r="O136" s="832"/>
      <c r="P136" s="832"/>
      <c r="Q136" s="832"/>
      <c r="R136" s="832"/>
      <c r="S136" s="879"/>
    </row>
    <row r="137" spans="1:19" x14ac:dyDescent="0.25">
      <c r="A137" s="919"/>
      <c r="B137" s="982"/>
      <c r="C137" s="832"/>
      <c r="D137" s="832"/>
      <c r="E137" s="832"/>
      <c r="F137" s="832"/>
      <c r="G137" s="832"/>
      <c r="H137" s="832"/>
      <c r="I137" s="832"/>
      <c r="J137" s="832"/>
      <c r="K137" s="832"/>
      <c r="L137" s="832"/>
      <c r="M137" s="832"/>
      <c r="N137" s="832"/>
      <c r="O137" s="832"/>
      <c r="P137" s="832"/>
      <c r="Q137" s="832"/>
      <c r="R137" s="832"/>
      <c r="S137" s="879"/>
    </row>
    <row r="138" spans="1:19" x14ac:dyDescent="0.25">
      <c r="A138" s="919"/>
      <c r="B138" s="982"/>
      <c r="C138" s="832"/>
      <c r="D138" s="832"/>
      <c r="E138" s="832"/>
      <c r="F138" s="917"/>
      <c r="G138" s="832"/>
      <c r="H138" s="832"/>
      <c r="I138" s="832"/>
      <c r="J138" s="660"/>
      <c r="K138" s="1011"/>
      <c r="L138" s="884"/>
      <c r="M138" s="654"/>
      <c r="N138" s="654"/>
      <c r="O138" s="654"/>
      <c r="P138" s="654"/>
      <c r="Q138" s="654"/>
      <c r="R138" s="654"/>
      <c r="S138" s="663"/>
    </row>
    <row r="139" spans="1:19" s="878" customFormat="1" ht="12.75" customHeight="1" x14ac:dyDescent="0.25">
      <c r="A139" s="983"/>
      <c r="B139" s="982"/>
      <c r="C139" s="832"/>
      <c r="D139" s="832"/>
      <c r="E139" s="832"/>
      <c r="F139" s="832"/>
      <c r="G139" s="654"/>
      <c r="H139" s="961" t="s">
        <v>1434</v>
      </c>
      <c r="I139" s="654"/>
      <c r="J139" s="654"/>
      <c r="K139" s="660"/>
      <c r="L139" s="654"/>
      <c r="M139" s="943"/>
      <c r="N139" s="967" t="s">
        <v>61</v>
      </c>
      <c r="O139" s="654"/>
      <c r="P139" s="654"/>
      <c r="Q139" s="654"/>
      <c r="R139" s="917"/>
      <c r="S139" s="663"/>
    </row>
    <row r="140" spans="1:19" s="891" customFormat="1" ht="15" customHeight="1" x14ac:dyDescent="0.25">
      <c r="A140" s="984"/>
      <c r="B140" s="982"/>
      <c r="C140" s="832"/>
      <c r="D140" s="832"/>
      <c r="E140" s="832"/>
      <c r="F140" s="832"/>
      <c r="G140" s="1072"/>
      <c r="H140" s="1073"/>
      <c r="I140" s="898"/>
      <c r="J140" s="927" t="s">
        <v>82</v>
      </c>
      <c r="K140" s="980" t="s">
        <v>1180</v>
      </c>
      <c r="L140" s="1049">
        <v>0.1</v>
      </c>
      <c r="M140" s="1075" t="s">
        <v>1220</v>
      </c>
      <c r="N140" s="1048"/>
      <c r="O140" s="1073"/>
      <c r="P140" s="1074" t="s">
        <v>62</v>
      </c>
      <c r="Q140" s="654"/>
      <c r="R140" s="1079"/>
      <c r="S140" s="663"/>
    </row>
    <row r="141" spans="1:19" s="891" customFormat="1" ht="15" customHeight="1" x14ac:dyDescent="0.25">
      <c r="A141" s="984"/>
      <c r="B141" s="982"/>
      <c r="C141" s="832"/>
      <c r="D141" s="832"/>
      <c r="E141" s="832"/>
      <c r="F141" s="832"/>
      <c r="G141" s="832"/>
      <c r="H141" s="832"/>
      <c r="I141" s="832"/>
      <c r="J141" s="660"/>
      <c r="K141" s="654"/>
      <c r="L141" s="884"/>
      <c r="M141" s="654"/>
      <c r="N141" s="654"/>
      <c r="O141" s="654"/>
      <c r="P141" s="654"/>
      <c r="Q141" s="654"/>
      <c r="R141" s="654"/>
      <c r="S141" s="663"/>
    </row>
    <row r="142" spans="1:19" s="878" customFormat="1" ht="12.75" customHeight="1" x14ac:dyDescent="0.25">
      <c r="A142" s="875"/>
      <c r="B142" s="832"/>
      <c r="C142" s="654"/>
      <c r="D142" s="654"/>
      <c r="E142" s="654"/>
      <c r="F142" s="654"/>
      <c r="G142" s="917"/>
      <c r="H142" s="917"/>
      <c r="I142" s="917"/>
      <c r="J142" s="917"/>
      <c r="K142" s="917"/>
      <c r="L142" s="917"/>
      <c r="M142" s="917"/>
      <c r="N142" s="917"/>
      <c r="O142" s="917"/>
      <c r="P142" s="917"/>
      <c r="Q142" s="917"/>
      <c r="R142" s="654"/>
      <c r="S142" s="663"/>
    </row>
    <row r="143" spans="1:19" s="878" customFormat="1" x14ac:dyDescent="0.25">
      <c r="A143" s="664"/>
      <c r="B143" s="654"/>
      <c r="C143" s="654"/>
      <c r="D143" s="654"/>
      <c r="E143" s="654"/>
      <c r="F143" s="654"/>
      <c r="G143" s="917"/>
      <c r="H143" s="917"/>
      <c r="I143" s="917"/>
      <c r="J143" s="917"/>
      <c r="K143" s="917"/>
      <c r="L143" s="917"/>
      <c r="M143" s="917"/>
      <c r="N143" s="917"/>
      <c r="O143" s="917"/>
      <c r="P143" s="917"/>
      <c r="Q143" s="917"/>
      <c r="R143" s="654"/>
      <c r="S143" s="663"/>
    </row>
    <row r="144" spans="1:19" s="878" customFormat="1" x14ac:dyDescent="0.25">
      <c r="A144" s="985"/>
      <c r="B144" s="828"/>
      <c r="C144" s="828"/>
      <c r="D144" s="828"/>
      <c r="E144" s="828"/>
      <c r="F144" s="901"/>
      <c r="G144" s="828"/>
      <c r="H144" s="1015"/>
      <c r="I144" s="1015"/>
      <c r="J144" s="897"/>
      <c r="K144" s="897"/>
      <c r="L144" s="897"/>
      <c r="M144" s="828"/>
      <c r="N144" s="900"/>
      <c r="O144" s="828"/>
      <c r="P144" s="828"/>
      <c r="Q144" s="828"/>
      <c r="R144" s="828"/>
      <c r="S144" s="829"/>
    </row>
    <row r="145" spans="1:19" s="878" customFormat="1" x14ac:dyDescent="0.25">
      <c r="A145" s="1561" t="s">
        <v>352</v>
      </c>
      <c r="B145" s="1558"/>
      <c r="C145" s="1558"/>
      <c r="D145" s="1558"/>
      <c r="E145" s="660"/>
      <c r="F145" s="660"/>
      <c r="G145" s="660"/>
      <c r="H145" s="660"/>
      <c r="I145" s="660"/>
      <c r="J145" s="660"/>
      <c r="K145" s="896"/>
      <c r="L145" s="660"/>
      <c r="M145" s="660"/>
      <c r="N145" s="660"/>
      <c r="O145" s="660"/>
      <c r="P145" s="660"/>
      <c r="Q145" s="660"/>
      <c r="R145" s="660"/>
      <c r="S145" s="661"/>
    </row>
    <row r="146" spans="1:19" s="878" customFormat="1" x14ac:dyDescent="0.25">
      <c r="A146" s="1027"/>
      <c r="B146" s="1025"/>
      <c r="C146" s="1025"/>
      <c r="D146" s="1025"/>
      <c r="E146" s="660"/>
      <c r="F146" s="660"/>
      <c r="G146" s="660"/>
      <c r="H146" s="660"/>
      <c r="I146" s="660"/>
      <c r="J146" s="660"/>
      <c r="K146" s="896"/>
      <c r="L146" s="660"/>
      <c r="M146" s="660"/>
      <c r="N146" s="660"/>
      <c r="O146" s="660"/>
      <c r="P146" s="660"/>
      <c r="Q146" s="660"/>
      <c r="R146" s="660"/>
      <c r="S146" s="661"/>
    </row>
    <row r="147" spans="1:19" s="878" customFormat="1" x14ac:dyDescent="0.25">
      <c r="A147" s="875"/>
      <c r="B147" s="832"/>
      <c r="C147" s="832"/>
      <c r="D147" s="832"/>
      <c r="E147" s="832"/>
      <c r="F147" s="832"/>
      <c r="G147" s="832"/>
      <c r="H147" s="832"/>
      <c r="I147" s="832"/>
      <c r="J147" s="832"/>
      <c r="K147" s="917"/>
      <c r="L147" s="918"/>
      <c r="M147" s="917"/>
      <c r="N147" s="832"/>
      <c r="O147" s="918"/>
      <c r="P147" s="832"/>
      <c r="Q147" s="832"/>
      <c r="R147" s="917"/>
      <c r="S147" s="879"/>
    </row>
    <row r="148" spans="1:19" s="878" customFormat="1" x14ac:dyDescent="0.25">
      <c r="A148" s="997"/>
      <c r="B148" s="892"/>
      <c r="C148" s="892"/>
      <c r="D148" s="892"/>
      <c r="E148" s="892"/>
      <c r="F148" s="892"/>
      <c r="G148" s="892"/>
      <c r="H148" s="892"/>
      <c r="I148" s="892"/>
      <c r="J148" s="892"/>
      <c r="K148" s="1011"/>
      <c r="L148" s="892"/>
      <c r="M148" s="917"/>
      <c r="N148" s="944" t="s">
        <v>1435</v>
      </c>
      <c r="O148" s="944" t="s">
        <v>1436</v>
      </c>
      <c r="P148" s="654"/>
      <c r="Q148" s="944"/>
      <c r="R148" s="917"/>
      <c r="S148" s="663"/>
    </row>
    <row r="149" spans="1:19" s="878" customFormat="1" x14ac:dyDescent="0.25">
      <c r="A149" s="997"/>
      <c r="B149" s="892"/>
      <c r="C149" s="892"/>
      <c r="D149" s="892"/>
      <c r="E149" s="892"/>
      <c r="F149" s="892"/>
      <c r="G149" s="892"/>
      <c r="H149" s="892"/>
      <c r="I149" s="892"/>
      <c r="J149" s="892"/>
      <c r="K149" s="1011"/>
      <c r="L149" s="892"/>
      <c r="M149" s="917"/>
      <c r="N149" s="917"/>
      <c r="O149" s="944"/>
      <c r="P149" s="654"/>
      <c r="Q149" s="944"/>
      <c r="R149" s="917"/>
      <c r="S149" s="663"/>
    </row>
    <row r="150" spans="1:19" x14ac:dyDescent="0.25">
      <c r="A150" s="875"/>
      <c r="B150" s="457"/>
      <c r="C150" s="457"/>
      <c r="D150" s="832"/>
      <c r="E150" s="832"/>
      <c r="F150" s="832"/>
      <c r="G150" s="832"/>
      <c r="H150" s="832"/>
      <c r="I150" s="832"/>
      <c r="J150" s="832"/>
      <c r="K150" s="832"/>
      <c r="L150" s="832"/>
      <c r="M150" s="832"/>
      <c r="N150" s="832"/>
      <c r="O150" s="832"/>
      <c r="P150" s="832"/>
      <c r="Q150" s="832"/>
      <c r="R150" s="832"/>
      <c r="S150" s="879"/>
    </row>
    <row r="151" spans="1:19" x14ac:dyDescent="0.25">
      <c r="A151" s="875"/>
      <c r="B151" s="1564"/>
      <c r="C151" s="1564"/>
      <c r="D151" s="832"/>
      <c r="E151" s="832"/>
      <c r="F151" s="832"/>
      <c r="G151" s="832"/>
      <c r="H151" s="832"/>
      <c r="I151" s="832"/>
      <c r="J151" s="832"/>
      <c r="K151" s="832"/>
      <c r="L151" s="832"/>
      <c r="M151" s="832"/>
      <c r="N151" s="832"/>
      <c r="O151" s="944" t="s">
        <v>1053</v>
      </c>
      <c r="P151" s="832"/>
      <c r="Q151" s="832"/>
      <c r="R151" s="832"/>
      <c r="S151" s="879"/>
    </row>
    <row r="152" spans="1:19" x14ac:dyDescent="0.25">
      <c r="A152" s="880"/>
      <c r="B152" s="881"/>
      <c r="C152" s="881"/>
      <c r="D152" s="881"/>
      <c r="E152" s="881"/>
      <c r="F152" s="881"/>
      <c r="G152" s="881"/>
      <c r="H152" s="881"/>
      <c r="I152" s="881"/>
      <c r="J152" s="881"/>
      <c r="K152" s="881"/>
      <c r="L152" s="881"/>
      <c r="M152" s="881"/>
      <c r="N152" s="881"/>
      <c r="O152" s="881"/>
      <c r="P152" s="881"/>
      <c r="Q152" s="881"/>
      <c r="R152" s="881"/>
      <c r="S152" s="882"/>
    </row>
    <row r="153" spans="1:19" ht="13.8" x14ac:dyDescent="0.25">
      <c r="A153" s="1452" t="s">
        <v>51</v>
      </c>
      <c r="B153" s="1453"/>
      <c r="C153" s="1453"/>
      <c r="D153" s="1454"/>
      <c r="E153" s="1455" t="s">
        <v>953</v>
      </c>
      <c r="F153" s="1456"/>
      <c r="G153" s="1456"/>
      <c r="H153" s="1456"/>
      <c r="I153" s="1456"/>
      <c r="J153" s="1456"/>
      <c r="K153" s="1456"/>
      <c r="L153" s="1456"/>
      <c r="M153" s="1456"/>
      <c r="N153" s="1456"/>
      <c r="O153" s="1456"/>
      <c r="P153" s="1456"/>
      <c r="Q153" s="1456"/>
      <c r="R153" s="1456"/>
      <c r="S153" s="1457"/>
    </row>
    <row r="154" spans="1:19" ht="13.8" x14ac:dyDescent="0.25">
      <c r="A154" s="1461" t="s">
        <v>1437</v>
      </c>
      <c r="B154" s="1462"/>
      <c r="C154" s="1462"/>
      <c r="D154" s="1463"/>
      <c r="E154" s="1458"/>
      <c r="F154" s="1459"/>
      <c r="G154" s="1459"/>
      <c r="H154" s="1459"/>
      <c r="I154" s="1459"/>
      <c r="J154" s="1459"/>
      <c r="K154" s="1459"/>
      <c r="L154" s="1459"/>
      <c r="M154" s="1459"/>
      <c r="N154" s="1459"/>
      <c r="O154" s="1459"/>
      <c r="P154" s="1459"/>
      <c r="Q154" s="1459"/>
      <c r="R154" s="1459"/>
      <c r="S154" s="1460"/>
    </row>
    <row r="155" spans="1:19" ht="13.8" x14ac:dyDescent="0.25">
      <c r="A155" s="1464" t="s">
        <v>52</v>
      </c>
      <c r="B155" s="1465"/>
      <c r="C155" s="1465"/>
      <c r="D155" s="1466"/>
      <c r="E155" s="1467" t="s">
        <v>362</v>
      </c>
      <c r="F155" s="1468"/>
      <c r="G155" s="1468"/>
      <c r="H155" s="1468"/>
      <c r="I155" s="1468"/>
      <c r="J155" s="1468"/>
      <c r="K155" s="1468"/>
      <c r="L155" s="1468"/>
      <c r="M155" s="1468"/>
      <c r="N155" s="1468"/>
      <c r="O155" s="1468"/>
      <c r="P155" s="1468"/>
      <c r="Q155" s="1468"/>
      <c r="R155" s="1468"/>
      <c r="S155" s="1469"/>
    </row>
    <row r="156" spans="1:19" x14ac:dyDescent="0.25">
      <c r="A156" s="1437" t="s">
        <v>53</v>
      </c>
      <c r="B156" s="1438"/>
      <c r="C156" s="1438"/>
      <c r="D156" s="1438"/>
      <c r="E156" s="1017"/>
      <c r="F156" s="660"/>
      <c r="G156" s="660"/>
      <c r="H156" s="660"/>
      <c r="I156" s="660"/>
      <c r="J156" s="660"/>
      <c r="K156" s="660"/>
      <c r="L156" s="660"/>
      <c r="M156" s="660"/>
      <c r="N156" s="660"/>
      <c r="O156" s="660"/>
      <c r="P156" s="660"/>
      <c r="Q156" s="660"/>
      <c r="R156" s="660"/>
      <c r="S156" s="661"/>
    </row>
    <row r="157" spans="1:19" x14ac:dyDescent="0.25">
      <c r="A157" s="1470" t="s">
        <v>1438</v>
      </c>
      <c r="B157" s="1471"/>
      <c r="C157" s="1471"/>
      <c r="D157" s="1471"/>
      <c r="E157" s="1471"/>
      <c r="F157" s="1471"/>
      <c r="G157" s="1471"/>
      <c r="H157" s="1471"/>
      <c r="I157" s="1471"/>
      <c r="J157" s="1471"/>
      <c r="K157" s="1471"/>
      <c r="L157" s="1471"/>
      <c r="M157" s="1471"/>
      <c r="N157" s="1471"/>
      <c r="O157" s="1471"/>
      <c r="P157" s="1471"/>
      <c r="Q157" s="1471"/>
      <c r="R157" s="1471"/>
      <c r="S157" s="1472"/>
    </row>
    <row r="158" spans="1:19" x14ac:dyDescent="0.25">
      <c r="A158" s="1473"/>
      <c r="B158" s="1471"/>
      <c r="C158" s="1471"/>
      <c r="D158" s="1471"/>
      <c r="E158" s="1471"/>
      <c r="F158" s="1471"/>
      <c r="G158" s="1471"/>
      <c r="H158" s="1471"/>
      <c r="I158" s="1471"/>
      <c r="J158" s="1471"/>
      <c r="K158" s="1471"/>
      <c r="L158" s="1471"/>
      <c r="M158" s="1471"/>
      <c r="N158" s="1471"/>
      <c r="O158" s="1471"/>
      <c r="P158" s="1471"/>
      <c r="Q158" s="1471"/>
      <c r="R158" s="1471"/>
      <c r="S158" s="1472"/>
    </row>
    <row r="159" spans="1:19" x14ac:dyDescent="0.25">
      <c r="A159" s="1473"/>
      <c r="B159" s="1471"/>
      <c r="C159" s="1471"/>
      <c r="D159" s="1471"/>
      <c r="E159" s="1471"/>
      <c r="F159" s="1471"/>
      <c r="G159" s="1471"/>
      <c r="H159" s="1471"/>
      <c r="I159" s="1471"/>
      <c r="J159" s="1471"/>
      <c r="K159" s="1471"/>
      <c r="L159" s="1471"/>
      <c r="M159" s="1471"/>
      <c r="N159" s="1471"/>
      <c r="O159" s="1471"/>
      <c r="P159" s="1471"/>
      <c r="Q159" s="1471"/>
      <c r="R159" s="1471"/>
      <c r="S159" s="1472"/>
    </row>
    <row r="160" spans="1:19" x14ac:dyDescent="0.25">
      <c r="A160" s="1473"/>
      <c r="B160" s="1471"/>
      <c r="C160" s="1471"/>
      <c r="D160" s="1471"/>
      <c r="E160" s="1471"/>
      <c r="F160" s="1471"/>
      <c r="G160" s="1471"/>
      <c r="H160" s="1471"/>
      <c r="I160" s="1471"/>
      <c r="J160" s="1471"/>
      <c r="K160" s="1471"/>
      <c r="L160" s="1471"/>
      <c r="M160" s="1471"/>
      <c r="N160" s="1471"/>
      <c r="O160" s="1471"/>
      <c r="P160" s="1471"/>
      <c r="Q160" s="1471"/>
      <c r="R160" s="1471"/>
      <c r="S160" s="1472"/>
    </row>
    <row r="161" spans="1:19" x14ac:dyDescent="0.25">
      <c r="A161" s="1473"/>
      <c r="B161" s="1471"/>
      <c r="C161" s="1471"/>
      <c r="D161" s="1471"/>
      <c r="E161" s="1471"/>
      <c r="F161" s="1471"/>
      <c r="G161" s="1471"/>
      <c r="H161" s="1471"/>
      <c r="I161" s="1471"/>
      <c r="J161" s="1471"/>
      <c r="K161" s="1471"/>
      <c r="L161" s="1471"/>
      <c r="M161" s="1471"/>
      <c r="N161" s="1471"/>
      <c r="O161" s="1471"/>
      <c r="P161" s="1471"/>
      <c r="Q161" s="1471"/>
      <c r="R161" s="1471"/>
      <c r="S161" s="1472"/>
    </row>
    <row r="162" spans="1:19" x14ac:dyDescent="0.25">
      <c r="A162" s="1473"/>
      <c r="B162" s="1471"/>
      <c r="C162" s="1471"/>
      <c r="D162" s="1471"/>
      <c r="E162" s="1471"/>
      <c r="F162" s="1471"/>
      <c r="G162" s="1471"/>
      <c r="H162" s="1471"/>
      <c r="I162" s="1471"/>
      <c r="J162" s="1471"/>
      <c r="K162" s="1471"/>
      <c r="L162" s="1471"/>
      <c r="M162" s="1471"/>
      <c r="N162" s="1471"/>
      <c r="O162" s="1471"/>
      <c r="P162" s="1471"/>
      <c r="Q162" s="1471"/>
      <c r="R162" s="1471"/>
      <c r="S162" s="1472"/>
    </row>
    <row r="163" spans="1:19" x14ac:dyDescent="0.25">
      <c r="A163" s="1473"/>
      <c r="B163" s="1471"/>
      <c r="C163" s="1471"/>
      <c r="D163" s="1471"/>
      <c r="E163" s="1471"/>
      <c r="F163" s="1471"/>
      <c r="G163" s="1471"/>
      <c r="H163" s="1471"/>
      <c r="I163" s="1471"/>
      <c r="J163" s="1471"/>
      <c r="K163" s="1471"/>
      <c r="L163" s="1471"/>
      <c r="M163" s="1471"/>
      <c r="N163" s="1471"/>
      <c r="O163" s="1471"/>
      <c r="P163" s="1471"/>
      <c r="Q163" s="1471"/>
      <c r="R163" s="1471"/>
      <c r="S163" s="1472"/>
    </row>
    <row r="164" spans="1:19" x14ac:dyDescent="0.25">
      <c r="A164" s="1474"/>
      <c r="B164" s="1475"/>
      <c r="C164" s="1475"/>
      <c r="D164" s="1475"/>
      <c r="E164" s="1475"/>
      <c r="F164" s="1475"/>
      <c r="G164" s="1475"/>
      <c r="H164" s="1475"/>
      <c r="I164" s="1475"/>
      <c r="J164" s="1475"/>
      <c r="K164" s="1475"/>
      <c r="L164" s="1475"/>
      <c r="M164" s="1475"/>
      <c r="N164" s="1475"/>
      <c r="O164" s="1475"/>
      <c r="P164" s="1475"/>
      <c r="Q164" s="1475"/>
      <c r="R164" s="1475"/>
      <c r="S164" s="1476"/>
    </row>
    <row r="165" spans="1:19" x14ac:dyDescent="0.25">
      <c r="A165" s="1437" t="s">
        <v>351</v>
      </c>
      <c r="B165" s="1438"/>
      <c r="C165" s="1438"/>
      <c r="D165" s="1438"/>
      <c r="E165" s="668"/>
      <c r="F165" s="665"/>
      <c r="G165" s="665"/>
      <c r="H165" s="665"/>
      <c r="I165" s="665"/>
      <c r="J165" s="665"/>
      <c r="K165" s="665"/>
      <c r="L165" s="665"/>
      <c r="M165" s="665"/>
      <c r="N165" s="665"/>
      <c r="O165" s="665"/>
      <c r="P165" s="665"/>
      <c r="Q165" s="665"/>
      <c r="R165" s="665"/>
      <c r="S165" s="669"/>
    </row>
    <row r="166" spans="1:19" x14ac:dyDescent="0.25">
      <c r="A166" s="1477"/>
      <c r="B166" s="1478"/>
      <c r="C166" s="1478"/>
      <c r="D166" s="1478"/>
      <c r="E166" s="1478"/>
      <c r="F166" s="1478"/>
      <c r="G166" s="1478"/>
      <c r="H166" s="1478"/>
      <c r="I166" s="1478"/>
      <c r="J166" s="1478"/>
      <c r="K166" s="1478"/>
      <c r="L166" s="1478"/>
      <c r="M166" s="1478"/>
      <c r="N166" s="1478"/>
      <c r="O166" s="1478"/>
      <c r="P166" s="1478"/>
      <c r="Q166" s="1478"/>
      <c r="R166" s="1478"/>
      <c r="S166" s="1479"/>
    </row>
    <row r="167" spans="1:19" x14ac:dyDescent="0.25">
      <c r="A167" s="1477"/>
      <c r="B167" s="1478"/>
      <c r="C167" s="1478"/>
      <c r="D167" s="1478"/>
      <c r="E167" s="1478"/>
      <c r="F167" s="1478"/>
      <c r="G167" s="1478"/>
      <c r="H167" s="1478"/>
      <c r="I167" s="1478"/>
      <c r="J167" s="1478"/>
      <c r="K167" s="1478"/>
      <c r="L167" s="1478"/>
      <c r="M167" s="1478"/>
      <c r="N167" s="1478"/>
      <c r="O167" s="1478"/>
      <c r="P167" s="1478"/>
      <c r="Q167" s="1478"/>
      <c r="R167" s="1478"/>
      <c r="S167" s="1479"/>
    </row>
    <row r="168" spans="1:19" x14ac:dyDescent="0.25">
      <c r="A168" s="1480"/>
      <c r="B168" s="1481"/>
      <c r="C168" s="1481"/>
      <c r="D168" s="1481"/>
      <c r="E168" s="1481"/>
      <c r="F168" s="1481"/>
      <c r="G168" s="1481"/>
      <c r="H168" s="1481"/>
      <c r="I168" s="1481"/>
      <c r="J168" s="1481"/>
      <c r="K168" s="1481"/>
      <c r="L168" s="1481"/>
      <c r="M168" s="1481"/>
      <c r="N168" s="1481"/>
      <c r="O168" s="1481"/>
      <c r="P168" s="1481"/>
      <c r="Q168" s="1481"/>
      <c r="R168" s="1481"/>
      <c r="S168" s="1482"/>
    </row>
    <row r="169" spans="1:19" x14ac:dyDescent="0.25">
      <c r="A169" s="1437" t="s">
        <v>54</v>
      </c>
      <c r="B169" s="1438"/>
      <c r="C169" s="1438"/>
      <c r="D169" s="1438"/>
      <c r="E169" s="660"/>
      <c r="F169" s="660"/>
      <c r="G169" s="660"/>
      <c r="H169" s="660"/>
      <c r="I169" s="660"/>
      <c r="J169" s="660"/>
      <c r="K169" s="660"/>
      <c r="L169" s="660"/>
      <c r="M169" s="660"/>
      <c r="N169" s="660"/>
      <c r="O169" s="660"/>
      <c r="P169" s="660"/>
      <c r="Q169" s="660"/>
      <c r="R169" s="660"/>
      <c r="S169" s="661"/>
    </row>
    <row r="170" spans="1:19" x14ac:dyDescent="0.25">
      <c r="A170" s="1477" t="s">
        <v>1439</v>
      </c>
      <c r="B170" s="1478"/>
      <c r="C170" s="1478"/>
      <c r="D170" s="1478"/>
      <c r="E170" s="1478"/>
      <c r="F170" s="1478"/>
      <c r="G170" s="1478"/>
      <c r="H170" s="1478"/>
      <c r="I170" s="1478"/>
      <c r="J170" s="1478"/>
      <c r="K170" s="1478"/>
      <c r="L170" s="1478"/>
      <c r="M170" s="1478"/>
      <c r="N170" s="1478"/>
      <c r="O170" s="1478"/>
      <c r="P170" s="1478"/>
      <c r="Q170" s="1478"/>
      <c r="R170" s="1478"/>
      <c r="S170" s="1479"/>
    </row>
    <row r="171" spans="1:19" x14ac:dyDescent="0.25">
      <c r="A171" s="1477"/>
      <c r="B171" s="1478"/>
      <c r="C171" s="1478"/>
      <c r="D171" s="1478"/>
      <c r="E171" s="1478"/>
      <c r="F171" s="1478"/>
      <c r="G171" s="1478"/>
      <c r="H171" s="1478"/>
      <c r="I171" s="1478"/>
      <c r="J171" s="1478"/>
      <c r="K171" s="1478"/>
      <c r="L171" s="1478"/>
      <c r="M171" s="1478"/>
      <c r="N171" s="1478"/>
      <c r="O171" s="1478"/>
      <c r="P171" s="1478"/>
      <c r="Q171" s="1478"/>
      <c r="R171" s="1478"/>
      <c r="S171" s="1479"/>
    </row>
    <row r="172" spans="1:19" x14ac:dyDescent="0.25">
      <c r="A172" s="1477"/>
      <c r="B172" s="1478"/>
      <c r="C172" s="1478"/>
      <c r="D172" s="1478"/>
      <c r="E172" s="1478"/>
      <c r="F172" s="1478"/>
      <c r="G172" s="1478"/>
      <c r="H172" s="1478"/>
      <c r="I172" s="1478"/>
      <c r="J172" s="1478"/>
      <c r="K172" s="1478"/>
      <c r="L172" s="1478"/>
      <c r="M172" s="1478"/>
      <c r="N172" s="1478"/>
      <c r="O172" s="1478"/>
      <c r="P172" s="1478"/>
      <c r="Q172" s="1478"/>
      <c r="R172" s="1478"/>
      <c r="S172" s="1479"/>
    </row>
    <row r="173" spans="1:19" x14ac:dyDescent="0.25">
      <c r="A173" s="1477"/>
      <c r="B173" s="1478"/>
      <c r="C173" s="1478"/>
      <c r="D173" s="1478"/>
      <c r="E173" s="1478"/>
      <c r="F173" s="1478"/>
      <c r="G173" s="1478"/>
      <c r="H173" s="1478"/>
      <c r="I173" s="1478"/>
      <c r="J173" s="1478"/>
      <c r="K173" s="1478"/>
      <c r="L173" s="1478"/>
      <c r="M173" s="1478"/>
      <c r="N173" s="1478"/>
      <c r="O173" s="1478"/>
      <c r="P173" s="1478"/>
      <c r="Q173" s="1478"/>
      <c r="R173" s="1478"/>
      <c r="S173" s="1479"/>
    </row>
    <row r="174" spans="1:19" x14ac:dyDescent="0.25">
      <c r="A174" s="1477"/>
      <c r="B174" s="1478"/>
      <c r="C174" s="1478"/>
      <c r="D174" s="1478"/>
      <c r="E174" s="1478"/>
      <c r="F174" s="1478"/>
      <c r="G174" s="1478"/>
      <c r="H174" s="1478"/>
      <c r="I174" s="1478"/>
      <c r="J174" s="1478"/>
      <c r="K174" s="1478"/>
      <c r="L174" s="1478"/>
      <c r="M174" s="1478"/>
      <c r="N174" s="1478"/>
      <c r="O174" s="1478"/>
      <c r="P174" s="1478"/>
      <c r="Q174" s="1478"/>
      <c r="R174" s="1478"/>
      <c r="S174" s="1479"/>
    </row>
    <row r="175" spans="1:19" x14ac:dyDescent="0.25">
      <c r="A175" s="1477"/>
      <c r="B175" s="1478"/>
      <c r="C175" s="1478"/>
      <c r="D175" s="1478"/>
      <c r="E175" s="1478"/>
      <c r="F175" s="1478"/>
      <c r="G175" s="1478"/>
      <c r="H175" s="1478"/>
      <c r="I175" s="1478"/>
      <c r="J175" s="1478"/>
      <c r="K175" s="1478"/>
      <c r="L175" s="1478"/>
      <c r="M175" s="1478"/>
      <c r="N175" s="1478"/>
      <c r="O175" s="1478"/>
      <c r="P175" s="1478"/>
      <c r="Q175" s="1478"/>
      <c r="R175" s="1478"/>
      <c r="S175" s="1479"/>
    </row>
    <row r="176" spans="1:19" x14ac:dyDescent="0.25">
      <c r="A176" s="1477"/>
      <c r="B176" s="1478"/>
      <c r="C176" s="1478"/>
      <c r="D176" s="1478"/>
      <c r="E176" s="1478"/>
      <c r="F176" s="1478"/>
      <c r="G176" s="1478"/>
      <c r="H176" s="1478"/>
      <c r="I176" s="1478"/>
      <c r="J176" s="1478"/>
      <c r="K176" s="1478"/>
      <c r="L176" s="1478"/>
      <c r="M176" s="1478"/>
      <c r="N176" s="1478"/>
      <c r="O176" s="1478"/>
      <c r="P176" s="1478"/>
      <c r="Q176" s="1478"/>
      <c r="R176" s="1478"/>
      <c r="S176" s="1479"/>
    </row>
    <row r="177" spans="1:19" x14ac:dyDescent="0.25">
      <c r="A177" s="1477"/>
      <c r="B177" s="1478"/>
      <c r="C177" s="1478"/>
      <c r="D177" s="1478"/>
      <c r="E177" s="1478"/>
      <c r="F177" s="1478"/>
      <c r="G177" s="1478"/>
      <c r="H177" s="1478"/>
      <c r="I177" s="1478"/>
      <c r="J177" s="1478"/>
      <c r="K177" s="1478"/>
      <c r="L177" s="1478"/>
      <c r="M177" s="1478"/>
      <c r="N177" s="1478"/>
      <c r="O177" s="1478"/>
      <c r="P177" s="1478"/>
      <c r="Q177" s="1478"/>
      <c r="R177" s="1478"/>
      <c r="S177" s="1479"/>
    </row>
    <row r="178" spans="1:19" x14ac:dyDescent="0.25">
      <c r="A178" s="1477"/>
      <c r="B178" s="1478"/>
      <c r="C178" s="1478"/>
      <c r="D178" s="1478"/>
      <c r="E178" s="1478"/>
      <c r="F178" s="1478"/>
      <c r="G178" s="1478"/>
      <c r="H178" s="1478"/>
      <c r="I178" s="1478"/>
      <c r="J178" s="1478"/>
      <c r="K178" s="1478"/>
      <c r="L178" s="1478"/>
      <c r="M178" s="1478"/>
      <c r="N178" s="1478"/>
      <c r="O178" s="1478"/>
      <c r="P178" s="1478"/>
      <c r="Q178" s="1478"/>
      <c r="R178" s="1478"/>
      <c r="S178" s="1479"/>
    </row>
    <row r="179" spans="1:19" x14ac:dyDescent="0.25">
      <c r="A179" s="1477"/>
      <c r="B179" s="1478"/>
      <c r="C179" s="1478"/>
      <c r="D179" s="1478"/>
      <c r="E179" s="1478"/>
      <c r="F179" s="1478"/>
      <c r="G179" s="1478"/>
      <c r="H179" s="1478"/>
      <c r="I179" s="1478"/>
      <c r="J179" s="1478"/>
      <c r="K179" s="1478"/>
      <c r="L179" s="1478"/>
      <c r="M179" s="1478"/>
      <c r="N179" s="1478"/>
      <c r="O179" s="1478"/>
      <c r="P179" s="1478"/>
      <c r="Q179" s="1478"/>
      <c r="R179" s="1478"/>
      <c r="S179" s="1479"/>
    </row>
    <row r="180" spans="1:19" x14ac:dyDescent="0.25">
      <c r="A180" s="1477"/>
      <c r="B180" s="1478"/>
      <c r="C180" s="1478"/>
      <c r="D180" s="1478"/>
      <c r="E180" s="1478"/>
      <c r="F180" s="1478"/>
      <c r="G180" s="1478"/>
      <c r="H180" s="1478"/>
      <c r="I180" s="1478"/>
      <c r="J180" s="1478"/>
      <c r="K180" s="1478"/>
      <c r="L180" s="1478"/>
      <c r="M180" s="1478"/>
      <c r="N180" s="1478"/>
      <c r="O180" s="1478"/>
      <c r="P180" s="1478"/>
      <c r="Q180" s="1478"/>
      <c r="R180" s="1478"/>
      <c r="S180" s="1479"/>
    </row>
    <row r="181" spans="1:19" x14ac:dyDescent="0.25">
      <c r="A181" s="1477"/>
      <c r="B181" s="1478"/>
      <c r="C181" s="1478"/>
      <c r="D181" s="1478"/>
      <c r="E181" s="1478"/>
      <c r="F181" s="1478"/>
      <c r="G181" s="1478"/>
      <c r="H181" s="1478"/>
      <c r="I181" s="1478"/>
      <c r="J181" s="1478"/>
      <c r="K181" s="1478"/>
      <c r="L181" s="1478"/>
      <c r="M181" s="1478"/>
      <c r="N181" s="1478"/>
      <c r="O181" s="1478"/>
      <c r="P181" s="1478"/>
      <c r="Q181" s="1478"/>
      <c r="R181" s="1478"/>
      <c r="S181" s="1479"/>
    </row>
    <row r="182" spans="1:19" x14ac:dyDescent="0.25">
      <c r="A182" s="1477"/>
      <c r="B182" s="1478"/>
      <c r="C182" s="1478"/>
      <c r="D182" s="1478"/>
      <c r="E182" s="1478"/>
      <c r="F182" s="1478"/>
      <c r="G182" s="1478"/>
      <c r="H182" s="1478"/>
      <c r="I182" s="1478"/>
      <c r="J182" s="1478"/>
      <c r="K182" s="1478"/>
      <c r="L182" s="1478"/>
      <c r="M182" s="1478"/>
      <c r="N182" s="1478"/>
      <c r="O182" s="1478"/>
      <c r="P182" s="1478"/>
      <c r="Q182" s="1478"/>
      <c r="R182" s="1478"/>
      <c r="S182" s="1479"/>
    </row>
    <row r="183" spans="1:19" x14ac:dyDescent="0.25">
      <c r="A183" s="1477"/>
      <c r="B183" s="1478"/>
      <c r="C183" s="1478"/>
      <c r="D183" s="1478"/>
      <c r="E183" s="1478"/>
      <c r="F183" s="1478"/>
      <c r="G183" s="1478"/>
      <c r="H183" s="1478"/>
      <c r="I183" s="1478"/>
      <c r="J183" s="1478"/>
      <c r="K183" s="1478"/>
      <c r="L183" s="1478"/>
      <c r="M183" s="1478"/>
      <c r="N183" s="1478"/>
      <c r="O183" s="1478"/>
      <c r="P183" s="1478"/>
      <c r="Q183" s="1478"/>
      <c r="R183" s="1478"/>
      <c r="S183" s="1479"/>
    </row>
    <row r="184" spans="1:19" ht="15.75" customHeight="1" x14ac:dyDescent="0.25">
      <c r="A184" s="1480"/>
      <c r="B184" s="1481"/>
      <c r="C184" s="1481"/>
      <c r="D184" s="1481"/>
      <c r="E184" s="1481"/>
      <c r="F184" s="1481"/>
      <c r="G184" s="1481"/>
      <c r="H184" s="1481"/>
      <c r="I184" s="1481"/>
      <c r="J184" s="1481"/>
      <c r="K184" s="1481"/>
      <c r="L184" s="1481"/>
      <c r="M184" s="1481"/>
      <c r="N184" s="1481"/>
      <c r="O184" s="1481"/>
      <c r="P184" s="1481"/>
      <c r="Q184" s="1481"/>
      <c r="R184" s="1481"/>
      <c r="S184" s="1482"/>
    </row>
    <row r="185" spans="1:19" ht="12.75" customHeight="1" x14ac:dyDescent="0.25">
      <c r="A185" s="1437" t="s">
        <v>60</v>
      </c>
      <c r="B185" s="1438"/>
      <c r="C185" s="1438"/>
      <c r="D185" s="1438"/>
      <c r="E185" s="665"/>
      <c r="F185" s="665"/>
      <c r="G185" s="665"/>
      <c r="H185" s="665"/>
      <c r="I185" s="665"/>
      <c r="J185" s="665"/>
      <c r="K185" s="666"/>
      <c r="L185" s="665"/>
      <c r="M185" s="665"/>
      <c r="N185" s="665"/>
      <c r="O185" s="665"/>
      <c r="P185" s="665"/>
      <c r="Q185" s="665"/>
      <c r="R185" s="665"/>
      <c r="S185" s="669"/>
    </row>
    <row r="186" spans="1:19" ht="12.75" customHeight="1" x14ac:dyDescent="0.25">
      <c r="A186" s="1477" t="s">
        <v>1440</v>
      </c>
      <c r="B186" s="1478"/>
      <c r="C186" s="1478"/>
      <c r="D186" s="1478"/>
      <c r="E186" s="1478"/>
      <c r="F186" s="1478"/>
      <c r="G186" s="1478"/>
      <c r="H186" s="1478"/>
      <c r="I186" s="1478"/>
      <c r="J186" s="1478"/>
      <c r="K186" s="1478"/>
      <c r="L186" s="1478"/>
      <c r="M186" s="1478"/>
      <c r="N186" s="1478"/>
      <c r="O186" s="1478"/>
      <c r="P186" s="1478"/>
      <c r="Q186" s="1478"/>
      <c r="R186" s="1478"/>
      <c r="S186" s="1479"/>
    </row>
    <row r="187" spans="1:19" ht="12.75" customHeight="1" x14ac:dyDescent="0.25">
      <c r="A187" s="1477"/>
      <c r="B187" s="1478"/>
      <c r="C187" s="1478"/>
      <c r="D187" s="1478"/>
      <c r="E187" s="1478"/>
      <c r="F187" s="1478"/>
      <c r="G187" s="1478"/>
      <c r="H187" s="1478"/>
      <c r="I187" s="1478"/>
      <c r="J187" s="1478"/>
      <c r="K187" s="1478"/>
      <c r="L187" s="1478"/>
      <c r="M187" s="1478"/>
      <c r="N187" s="1478"/>
      <c r="O187" s="1478"/>
      <c r="P187" s="1478"/>
      <c r="Q187" s="1478"/>
      <c r="R187" s="1478"/>
      <c r="S187" s="1479"/>
    </row>
    <row r="188" spans="1:19" ht="12.75" customHeight="1" x14ac:dyDescent="0.25">
      <c r="A188" s="1477"/>
      <c r="B188" s="1478"/>
      <c r="C188" s="1478"/>
      <c r="D188" s="1478"/>
      <c r="E188" s="1478"/>
      <c r="F188" s="1478"/>
      <c r="G188" s="1478"/>
      <c r="H188" s="1478"/>
      <c r="I188" s="1478"/>
      <c r="J188" s="1478"/>
      <c r="K188" s="1478"/>
      <c r="L188" s="1478"/>
      <c r="M188" s="1478"/>
      <c r="N188" s="1478"/>
      <c r="O188" s="1478"/>
      <c r="P188" s="1478"/>
      <c r="Q188" s="1478"/>
      <c r="R188" s="1478"/>
      <c r="S188" s="1479"/>
    </row>
    <row r="189" spans="1:19" x14ac:dyDescent="0.25">
      <c r="A189" s="875"/>
      <c r="B189" s="982" t="s">
        <v>1441</v>
      </c>
      <c r="C189" s="832"/>
      <c r="D189" s="832"/>
      <c r="E189" s="832"/>
      <c r="F189" s="832"/>
      <c r="G189" s="832"/>
      <c r="H189" s="832"/>
      <c r="I189" s="832"/>
      <c r="J189" s="832"/>
      <c r="K189" s="832"/>
      <c r="L189" s="832"/>
      <c r="M189" s="832"/>
      <c r="N189" s="832"/>
      <c r="O189" s="832"/>
      <c r="P189" s="832"/>
      <c r="Q189" s="832"/>
      <c r="R189" s="654"/>
      <c r="S189" s="663"/>
    </row>
    <row r="190" spans="1:19" x14ac:dyDescent="0.25">
      <c r="A190" s="875"/>
      <c r="B190" s="982"/>
      <c r="C190" s="832"/>
      <c r="D190" s="832"/>
      <c r="E190" s="832"/>
      <c r="F190" s="917"/>
      <c r="G190" s="832"/>
      <c r="H190" s="832"/>
      <c r="I190" s="832"/>
      <c r="J190" s="660"/>
      <c r="K190" s="1011"/>
      <c r="L190" s="884"/>
      <c r="M190" s="654"/>
      <c r="N190" s="654"/>
      <c r="O190" s="654"/>
      <c r="P190" s="654"/>
      <c r="Q190" s="654"/>
      <c r="R190" s="654"/>
      <c r="S190" s="663"/>
    </row>
    <row r="191" spans="1:19" x14ac:dyDescent="0.25">
      <c r="A191" s="875"/>
      <c r="B191" s="982"/>
      <c r="C191" s="832"/>
      <c r="D191" s="832"/>
      <c r="E191" s="832"/>
      <c r="F191" s="832"/>
      <c r="G191" s="832"/>
      <c r="H191" s="832"/>
      <c r="I191" s="832"/>
      <c r="J191" s="660"/>
      <c r="K191" s="654"/>
      <c r="L191" s="884"/>
      <c r="M191" s="654"/>
      <c r="N191" s="654"/>
      <c r="O191" s="654"/>
      <c r="P191" s="654"/>
      <c r="Q191" s="654"/>
      <c r="R191" s="654"/>
      <c r="S191" s="663"/>
    </row>
    <row r="192" spans="1:19" x14ac:dyDescent="0.25">
      <c r="A192" s="875"/>
      <c r="B192" s="982"/>
      <c r="C192" s="832"/>
      <c r="D192" s="832"/>
      <c r="E192" s="832"/>
      <c r="F192" s="832"/>
      <c r="G192" s="832"/>
      <c r="H192" s="660"/>
      <c r="I192" s="832"/>
      <c r="J192" s="660"/>
      <c r="K192" s="654"/>
      <c r="L192" s="884"/>
      <c r="M192" s="654"/>
      <c r="N192" s="654"/>
      <c r="O192" s="654"/>
      <c r="P192" s="654"/>
      <c r="Q192" s="654"/>
      <c r="R192" s="654"/>
      <c r="S192" s="663"/>
    </row>
    <row r="193" spans="1:19" x14ac:dyDescent="0.25">
      <c r="A193" s="875"/>
      <c r="B193" s="982"/>
      <c r="C193" s="832"/>
      <c r="D193" s="832"/>
      <c r="E193" s="832"/>
      <c r="F193" s="832"/>
      <c r="G193" s="832"/>
      <c r="H193" s="832"/>
      <c r="I193" s="832"/>
      <c r="J193" s="660"/>
      <c r="K193" s="654"/>
      <c r="L193" s="884"/>
      <c r="M193" s="654"/>
      <c r="N193" s="654"/>
      <c r="O193" s="654"/>
      <c r="P193" s="654"/>
      <c r="Q193" s="654"/>
      <c r="R193" s="654"/>
      <c r="S193" s="663"/>
    </row>
    <row r="194" spans="1:19" x14ac:dyDescent="0.25">
      <c r="A194" s="664"/>
      <c r="B194" s="832"/>
      <c r="C194" s="654"/>
      <c r="D194" s="654"/>
      <c r="E194" s="654"/>
      <c r="F194" s="654"/>
      <c r="G194" s="921"/>
      <c r="H194" s="915" t="s">
        <v>1442</v>
      </c>
      <c r="I194" s="921"/>
      <c r="J194" s="921"/>
      <c r="K194" s="915" t="s">
        <v>1205</v>
      </c>
      <c r="L194" s="1050"/>
      <c r="M194" s="915"/>
      <c r="N194" s="963" t="s">
        <v>61</v>
      </c>
      <c r="O194" s="1050"/>
      <c r="P194" s="654"/>
      <c r="Q194" s="654"/>
      <c r="R194" s="654"/>
      <c r="S194" s="663"/>
    </row>
    <row r="195" spans="1:19" ht="12.75" customHeight="1" x14ac:dyDescent="0.25">
      <c r="A195" s="875"/>
      <c r="B195" s="982"/>
      <c r="C195" s="654"/>
      <c r="D195" s="654"/>
      <c r="E195" s="654"/>
      <c r="F195" s="654"/>
      <c r="G195" s="1023"/>
      <c r="H195" s="1045"/>
      <c r="I195" s="994" t="s">
        <v>62</v>
      </c>
      <c r="J195" s="927" t="s">
        <v>1109</v>
      </c>
      <c r="K195" s="1068"/>
      <c r="L195" s="1034" t="s">
        <v>1220</v>
      </c>
      <c r="M195" s="1048"/>
      <c r="N195" s="1045"/>
      <c r="O195" s="1062" t="s">
        <v>62</v>
      </c>
      <c r="P195" s="943"/>
      <c r="Q195" s="943"/>
      <c r="R195" s="654"/>
      <c r="S195" s="663"/>
    </row>
    <row r="196" spans="1:19" ht="12.75" customHeight="1" x14ac:dyDescent="0.25">
      <c r="A196" s="664"/>
      <c r="B196" s="654"/>
      <c r="C196" s="654"/>
      <c r="D196" s="654"/>
      <c r="E196" s="654"/>
      <c r="F196" s="920"/>
      <c r="G196" s="654"/>
      <c r="H196" s="830"/>
      <c r="I196" s="830"/>
      <c r="J196" s="832"/>
      <c r="K196" s="832"/>
      <c r="L196" s="832"/>
      <c r="M196" s="654"/>
      <c r="N196" s="884"/>
      <c r="O196" s="654"/>
      <c r="P196" s="654"/>
      <c r="Q196" s="654"/>
      <c r="R196" s="654"/>
      <c r="S196" s="663"/>
    </row>
    <row r="197" spans="1:19" ht="12.75" customHeight="1" x14ac:dyDescent="0.25">
      <c r="A197" s="875"/>
      <c r="B197" s="654"/>
      <c r="C197" s="654"/>
      <c r="D197" s="654"/>
      <c r="E197" s="654"/>
      <c r="F197" s="901"/>
      <c r="G197" s="828"/>
      <c r="H197" s="1015"/>
      <c r="I197" s="1015"/>
      <c r="J197" s="897"/>
      <c r="K197" s="897"/>
      <c r="L197" s="897"/>
      <c r="M197" s="828"/>
      <c r="N197" s="900"/>
      <c r="O197" s="574"/>
      <c r="P197" s="574"/>
      <c r="Q197" s="574"/>
      <c r="R197" s="574"/>
      <c r="S197" s="577"/>
    </row>
    <row r="198" spans="1:19" ht="12.75" customHeight="1" x14ac:dyDescent="0.25">
      <c r="A198" s="1437" t="s">
        <v>352</v>
      </c>
      <c r="B198" s="1438"/>
      <c r="C198" s="1438"/>
      <c r="D198" s="1438"/>
      <c r="E198" s="665"/>
      <c r="F198" s="660"/>
      <c r="G198" s="660"/>
      <c r="H198" s="660"/>
      <c r="I198" s="660"/>
      <c r="J198" s="660"/>
      <c r="K198" s="896"/>
      <c r="L198" s="660"/>
      <c r="M198" s="660"/>
      <c r="N198" s="665"/>
      <c r="O198" s="665"/>
      <c r="P198" s="665"/>
      <c r="Q198" s="665"/>
      <c r="R198" s="665"/>
      <c r="S198" s="669"/>
    </row>
    <row r="199" spans="1:19" ht="12.75" customHeight="1" x14ac:dyDescent="0.25">
      <c r="A199" s="1446"/>
      <c r="B199" s="1447"/>
      <c r="C199" s="1447"/>
      <c r="D199" s="1447"/>
      <c r="E199" s="1447"/>
      <c r="F199" s="1447"/>
      <c r="G199" s="1447"/>
      <c r="H199" s="1447"/>
      <c r="I199" s="1447"/>
      <c r="J199" s="1447"/>
      <c r="K199" s="1447"/>
      <c r="L199" s="1447"/>
      <c r="M199" s="1447"/>
      <c r="N199" s="1447"/>
      <c r="O199" s="1447"/>
      <c r="P199" s="1447"/>
      <c r="Q199" s="1447"/>
      <c r="R199" s="1447"/>
      <c r="S199" s="1448"/>
    </row>
    <row r="200" spans="1:19" x14ac:dyDescent="0.25">
      <c r="A200" s="875"/>
      <c r="B200" s="832"/>
      <c r="C200" s="832"/>
      <c r="D200" s="832"/>
      <c r="E200" s="832"/>
      <c r="F200" s="832"/>
      <c r="G200" s="832"/>
      <c r="H200" s="832"/>
      <c r="I200" s="832"/>
      <c r="J200" s="832"/>
      <c r="K200" s="917"/>
      <c r="L200" s="918"/>
      <c r="M200" s="917"/>
      <c r="N200" s="832"/>
      <c r="O200" s="918" t="s">
        <v>347</v>
      </c>
      <c r="P200" s="832"/>
      <c r="Q200" s="832"/>
      <c r="R200" s="917"/>
      <c r="S200" s="663"/>
    </row>
    <row r="201" spans="1:19" x14ac:dyDescent="0.25">
      <c r="A201" s="875"/>
      <c r="B201" s="832"/>
      <c r="C201" s="832"/>
      <c r="D201" s="457" t="s">
        <v>1443</v>
      </c>
      <c r="E201" s="832"/>
      <c r="F201" s="892"/>
      <c r="G201" s="892"/>
      <c r="H201" s="892"/>
      <c r="I201" s="892"/>
      <c r="J201" s="892"/>
      <c r="K201" s="1011"/>
      <c r="L201" s="892"/>
      <c r="M201" s="917"/>
      <c r="N201" s="986"/>
      <c r="O201" s="946" t="s">
        <v>1444</v>
      </c>
      <c r="P201" s="944" t="s">
        <v>1094</v>
      </c>
      <c r="Q201" s="943"/>
      <c r="R201" s="917"/>
      <c r="S201" s="663"/>
    </row>
    <row r="202" spans="1:19" x14ac:dyDescent="0.25">
      <c r="A202" s="875"/>
      <c r="B202" s="832"/>
      <c r="C202" s="832"/>
      <c r="D202" s="832"/>
      <c r="E202" s="832"/>
      <c r="F202" s="892"/>
      <c r="G202" s="892"/>
      <c r="H202" s="892"/>
      <c r="I202" s="892"/>
      <c r="J202" s="892"/>
      <c r="K202" s="1011"/>
      <c r="L202" s="892"/>
      <c r="M202" s="917"/>
      <c r="N202" s="917"/>
      <c r="O202" s="944"/>
      <c r="P202" s="654"/>
      <c r="Q202" s="944"/>
      <c r="R202" s="917"/>
      <c r="S202" s="663"/>
    </row>
    <row r="203" spans="1:19" x14ac:dyDescent="0.25">
      <c r="A203" s="875"/>
      <c r="B203" s="832"/>
      <c r="C203" s="832"/>
      <c r="D203" s="832"/>
      <c r="E203" s="832"/>
      <c r="F203" s="892"/>
      <c r="G203" s="892"/>
      <c r="H203" s="892"/>
      <c r="I203" s="892"/>
      <c r="J203" s="892"/>
      <c r="K203" s="1011"/>
      <c r="L203" s="892"/>
      <c r="M203" s="917"/>
      <c r="N203" s="892"/>
      <c r="O203" s="944"/>
      <c r="P203" s="895"/>
      <c r="Q203" s="944"/>
      <c r="R203" s="917"/>
      <c r="S203" s="663"/>
    </row>
    <row r="204" spans="1:19" ht="15.75" customHeight="1" x14ac:dyDescent="0.25">
      <c r="A204" s="875"/>
      <c r="B204" s="832"/>
      <c r="C204" s="832"/>
      <c r="D204" s="832"/>
      <c r="E204" s="832"/>
      <c r="F204" s="832"/>
      <c r="G204" s="832"/>
      <c r="H204" s="832"/>
      <c r="I204" s="832"/>
      <c r="J204" s="832"/>
      <c r="K204" s="1011"/>
      <c r="L204" s="892"/>
      <c r="M204" s="892"/>
      <c r="N204" s="895"/>
      <c r="O204" s="892"/>
      <c r="P204" s="892"/>
      <c r="Q204" s="895"/>
      <c r="R204" s="654"/>
      <c r="S204" s="663"/>
    </row>
    <row r="205" spans="1:19" ht="14.25" customHeight="1" x14ac:dyDescent="0.25">
      <c r="A205" s="875"/>
      <c r="B205" s="832"/>
      <c r="C205" s="832"/>
      <c r="D205" s="832"/>
      <c r="E205" s="832"/>
      <c r="F205" s="832"/>
      <c r="G205" s="832"/>
      <c r="H205" s="832"/>
      <c r="I205" s="832"/>
      <c r="J205" s="832"/>
      <c r="K205" s="1011"/>
      <c r="L205" s="892"/>
      <c r="M205" s="892"/>
      <c r="N205" s="895"/>
      <c r="O205" s="892"/>
      <c r="P205" s="892"/>
      <c r="Q205" s="895"/>
      <c r="R205" s="654"/>
      <c r="S205" s="663"/>
    </row>
    <row r="206" spans="1:19" ht="14.25" customHeight="1" x14ac:dyDescent="0.25">
      <c r="A206" s="875"/>
      <c r="B206" s="457" t="s">
        <v>1445</v>
      </c>
      <c r="C206" s="832"/>
      <c r="D206" s="832"/>
      <c r="E206" s="832"/>
      <c r="F206" s="832"/>
      <c r="G206" s="832"/>
      <c r="H206" s="832"/>
      <c r="I206" s="832"/>
      <c r="J206" s="832"/>
      <c r="K206" s="1011"/>
      <c r="L206" s="892"/>
      <c r="M206" s="892"/>
      <c r="N206" s="944" t="s">
        <v>1053</v>
      </c>
      <c r="O206" s="892"/>
      <c r="P206" s="892"/>
      <c r="Q206" s="895"/>
      <c r="R206" s="654"/>
      <c r="S206" s="663"/>
    </row>
    <row r="207" spans="1:19" ht="14.25" customHeight="1" x14ac:dyDescent="0.25">
      <c r="A207" s="1009"/>
      <c r="B207" s="457" t="s">
        <v>1446</v>
      </c>
      <c r="C207" s="457"/>
      <c r="D207" s="1010"/>
      <c r="E207" s="1010"/>
      <c r="F207" s="1010"/>
      <c r="G207" s="1010"/>
      <c r="H207" s="1010"/>
      <c r="I207" s="1010"/>
      <c r="J207" s="832"/>
      <c r="K207" s="1011"/>
      <c r="L207" s="892"/>
      <c r="M207" s="892"/>
      <c r="N207" s="943"/>
      <c r="O207" s="892"/>
      <c r="P207" s="892"/>
      <c r="Q207" s="895"/>
      <c r="R207" s="654"/>
      <c r="S207" s="663"/>
    </row>
    <row r="208" spans="1:19" x14ac:dyDescent="0.25">
      <c r="A208" s="1009"/>
      <c r="B208" s="944" t="s">
        <v>1447</v>
      </c>
      <c r="C208" s="457"/>
      <c r="D208" s="1010"/>
      <c r="E208" s="1010"/>
      <c r="F208" s="1010"/>
      <c r="G208" s="1010"/>
      <c r="H208" s="1010"/>
      <c r="I208" s="1010"/>
      <c r="J208" s="832"/>
      <c r="K208" s="1011"/>
      <c r="L208" s="892"/>
      <c r="M208" s="892"/>
      <c r="N208" s="895"/>
      <c r="O208" s="892"/>
      <c r="P208" s="892"/>
      <c r="Q208" s="895"/>
      <c r="R208" s="654"/>
      <c r="S208" s="663"/>
    </row>
    <row r="209" spans="1:19" x14ac:dyDescent="0.25">
      <c r="A209" s="578"/>
      <c r="B209" s="574"/>
      <c r="C209" s="574"/>
      <c r="D209" s="574"/>
      <c r="E209" s="574"/>
      <c r="F209" s="574"/>
      <c r="G209" s="574"/>
      <c r="H209" s="574"/>
      <c r="I209" s="574"/>
      <c r="J209" s="574"/>
      <c r="K209" s="574"/>
      <c r="L209" s="574"/>
      <c r="M209" s="574"/>
      <c r="N209" s="574"/>
      <c r="O209" s="574"/>
      <c r="P209" s="574"/>
      <c r="Q209" s="574"/>
      <c r="R209" s="574"/>
      <c r="S209" s="577"/>
    </row>
    <row r="210" spans="1:19" ht="13.8" x14ac:dyDescent="0.25">
      <c r="A210" s="1452" t="s">
        <v>51</v>
      </c>
      <c r="B210" s="1453"/>
      <c r="C210" s="1453"/>
      <c r="D210" s="1454"/>
      <c r="E210" s="1455" t="s">
        <v>954</v>
      </c>
      <c r="F210" s="1456"/>
      <c r="G210" s="1456"/>
      <c r="H210" s="1456"/>
      <c r="I210" s="1456"/>
      <c r="J210" s="1456"/>
      <c r="K210" s="1456"/>
      <c r="L210" s="1456"/>
      <c r="M210" s="1456"/>
      <c r="N210" s="1456"/>
      <c r="O210" s="1456"/>
      <c r="P210" s="1456"/>
      <c r="Q210" s="1456"/>
      <c r="R210" s="1456"/>
      <c r="S210" s="1457"/>
    </row>
    <row r="211" spans="1:19" ht="13.8" x14ac:dyDescent="0.25">
      <c r="A211" s="1461" t="s">
        <v>1448</v>
      </c>
      <c r="B211" s="1462"/>
      <c r="C211" s="1462"/>
      <c r="D211" s="1463"/>
      <c r="E211" s="1458"/>
      <c r="F211" s="1459"/>
      <c r="G211" s="1459"/>
      <c r="H211" s="1459"/>
      <c r="I211" s="1459"/>
      <c r="J211" s="1459"/>
      <c r="K211" s="1459"/>
      <c r="L211" s="1459"/>
      <c r="M211" s="1459"/>
      <c r="N211" s="1459"/>
      <c r="O211" s="1459"/>
      <c r="P211" s="1459"/>
      <c r="Q211" s="1459"/>
      <c r="R211" s="1459"/>
      <c r="S211" s="1460"/>
    </row>
    <row r="212" spans="1:19" ht="13.8" x14ac:dyDescent="0.25">
      <c r="A212" s="1464" t="s">
        <v>52</v>
      </c>
      <c r="B212" s="1465"/>
      <c r="C212" s="1465"/>
      <c r="D212" s="1466"/>
      <c r="E212" s="1467" t="s">
        <v>958</v>
      </c>
      <c r="F212" s="1468"/>
      <c r="G212" s="1468"/>
      <c r="H212" s="1468"/>
      <c r="I212" s="1468"/>
      <c r="J212" s="1468"/>
      <c r="K212" s="1468"/>
      <c r="L212" s="1468"/>
      <c r="M212" s="1468"/>
      <c r="N212" s="1468"/>
      <c r="O212" s="1468"/>
      <c r="P212" s="1468"/>
      <c r="Q212" s="1468"/>
      <c r="R212" s="1468"/>
      <c r="S212" s="1469"/>
    </row>
    <row r="213" spans="1:19" x14ac:dyDescent="0.25">
      <c r="A213" s="1437" t="s">
        <v>53</v>
      </c>
      <c r="B213" s="1438"/>
      <c r="C213" s="1438"/>
      <c r="D213" s="1438"/>
      <c r="E213" s="1017"/>
      <c r="F213" s="660"/>
      <c r="G213" s="660"/>
      <c r="H213" s="660"/>
      <c r="I213" s="660"/>
      <c r="J213" s="660"/>
      <c r="K213" s="660"/>
      <c r="L213" s="660"/>
      <c r="M213" s="660"/>
      <c r="N213" s="660"/>
      <c r="O213" s="660"/>
      <c r="P213" s="660"/>
      <c r="Q213" s="660"/>
      <c r="R213" s="660"/>
      <c r="S213" s="661"/>
    </row>
    <row r="214" spans="1:19" x14ac:dyDescent="0.25">
      <c r="A214" s="1470" t="s">
        <v>1449</v>
      </c>
      <c r="B214" s="1471"/>
      <c r="C214" s="1471"/>
      <c r="D214" s="1471"/>
      <c r="E214" s="1471"/>
      <c r="F214" s="1471"/>
      <c r="G214" s="1471"/>
      <c r="H214" s="1471"/>
      <c r="I214" s="1471"/>
      <c r="J214" s="1471"/>
      <c r="K214" s="1471"/>
      <c r="L214" s="1471"/>
      <c r="M214" s="1471"/>
      <c r="N214" s="1471"/>
      <c r="O214" s="1471"/>
      <c r="P214" s="1471"/>
      <c r="Q214" s="1471"/>
      <c r="R214" s="1471"/>
      <c r="S214" s="1472"/>
    </row>
    <row r="215" spans="1:19" x14ac:dyDescent="0.25">
      <c r="A215" s="1473"/>
      <c r="B215" s="1471"/>
      <c r="C215" s="1471"/>
      <c r="D215" s="1471"/>
      <c r="E215" s="1471"/>
      <c r="F215" s="1471"/>
      <c r="G215" s="1471"/>
      <c r="H215" s="1471"/>
      <c r="I215" s="1471"/>
      <c r="J215" s="1471"/>
      <c r="K215" s="1471"/>
      <c r="L215" s="1471"/>
      <c r="M215" s="1471"/>
      <c r="N215" s="1471"/>
      <c r="O215" s="1471"/>
      <c r="P215" s="1471"/>
      <c r="Q215" s="1471"/>
      <c r="R215" s="1471"/>
      <c r="S215" s="1472"/>
    </row>
    <row r="216" spans="1:19" x14ac:dyDescent="0.25">
      <c r="A216" s="1473"/>
      <c r="B216" s="1471"/>
      <c r="C216" s="1471"/>
      <c r="D216" s="1471"/>
      <c r="E216" s="1471"/>
      <c r="F216" s="1471"/>
      <c r="G216" s="1471"/>
      <c r="H216" s="1471"/>
      <c r="I216" s="1471"/>
      <c r="J216" s="1471"/>
      <c r="K216" s="1471"/>
      <c r="L216" s="1471"/>
      <c r="M216" s="1471"/>
      <c r="N216" s="1471"/>
      <c r="O216" s="1471"/>
      <c r="P216" s="1471"/>
      <c r="Q216" s="1471"/>
      <c r="R216" s="1471"/>
      <c r="S216" s="1472"/>
    </row>
    <row r="217" spans="1:19" x14ac:dyDescent="0.25">
      <c r="A217" s="1473"/>
      <c r="B217" s="1471"/>
      <c r="C217" s="1471"/>
      <c r="D217" s="1471"/>
      <c r="E217" s="1471"/>
      <c r="F217" s="1471"/>
      <c r="G217" s="1471"/>
      <c r="H217" s="1471"/>
      <c r="I217" s="1471"/>
      <c r="J217" s="1471"/>
      <c r="K217" s="1471"/>
      <c r="L217" s="1471"/>
      <c r="M217" s="1471"/>
      <c r="N217" s="1471"/>
      <c r="O217" s="1471"/>
      <c r="P217" s="1471"/>
      <c r="Q217" s="1471"/>
      <c r="R217" s="1471"/>
      <c r="S217" s="1472"/>
    </row>
    <row r="218" spans="1:19" x14ac:dyDescent="0.25">
      <c r="A218" s="1473"/>
      <c r="B218" s="1471"/>
      <c r="C218" s="1471"/>
      <c r="D218" s="1471"/>
      <c r="E218" s="1471"/>
      <c r="F218" s="1471"/>
      <c r="G218" s="1471"/>
      <c r="H218" s="1471"/>
      <c r="I218" s="1471"/>
      <c r="J218" s="1471"/>
      <c r="K218" s="1471"/>
      <c r="L218" s="1471"/>
      <c r="M218" s="1471"/>
      <c r="N218" s="1471"/>
      <c r="O218" s="1471"/>
      <c r="P218" s="1471"/>
      <c r="Q218" s="1471"/>
      <c r="R218" s="1471"/>
      <c r="S218" s="1472"/>
    </row>
    <row r="219" spans="1:19" x14ac:dyDescent="0.25">
      <c r="A219" s="1473"/>
      <c r="B219" s="1471"/>
      <c r="C219" s="1471"/>
      <c r="D219" s="1471"/>
      <c r="E219" s="1471"/>
      <c r="F219" s="1471"/>
      <c r="G219" s="1471"/>
      <c r="H219" s="1471"/>
      <c r="I219" s="1471"/>
      <c r="J219" s="1471"/>
      <c r="K219" s="1471"/>
      <c r="L219" s="1471"/>
      <c r="M219" s="1471"/>
      <c r="N219" s="1471"/>
      <c r="O219" s="1471"/>
      <c r="P219" s="1471"/>
      <c r="Q219" s="1471"/>
      <c r="R219" s="1471"/>
      <c r="S219" s="1472"/>
    </row>
    <row r="220" spans="1:19" x14ac:dyDescent="0.25">
      <c r="A220" s="1473"/>
      <c r="B220" s="1471"/>
      <c r="C220" s="1471"/>
      <c r="D220" s="1471"/>
      <c r="E220" s="1471"/>
      <c r="F220" s="1471"/>
      <c r="G220" s="1471"/>
      <c r="H220" s="1471"/>
      <c r="I220" s="1471"/>
      <c r="J220" s="1471"/>
      <c r="K220" s="1471"/>
      <c r="L220" s="1471"/>
      <c r="M220" s="1471"/>
      <c r="N220" s="1471"/>
      <c r="O220" s="1471"/>
      <c r="P220" s="1471"/>
      <c r="Q220" s="1471"/>
      <c r="R220" s="1471"/>
      <c r="S220" s="1472"/>
    </row>
    <row r="221" spans="1:19" x14ac:dyDescent="0.25">
      <c r="A221" s="1474"/>
      <c r="B221" s="1475"/>
      <c r="C221" s="1475"/>
      <c r="D221" s="1475"/>
      <c r="E221" s="1475"/>
      <c r="F221" s="1475"/>
      <c r="G221" s="1475"/>
      <c r="H221" s="1475"/>
      <c r="I221" s="1475"/>
      <c r="J221" s="1475"/>
      <c r="K221" s="1475"/>
      <c r="L221" s="1475"/>
      <c r="M221" s="1475"/>
      <c r="N221" s="1475"/>
      <c r="O221" s="1475"/>
      <c r="P221" s="1475"/>
      <c r="Q221" s="1475"/>
      <c r="R221" s="1475"/>
      <c r="S221" s="1476"/>
    </row>
    <row r="222" spans="1:19" x14ac:dyDescent="0.25">
      <c r="A222" s="1437" t="s">
        <v>351</v>
      </c>
      <c r="B222" s="1438"/>
      <c r="C222" s="1438"/>
      <c r="D222" s="1438"/>
      <c r="E222" s="668"/>
      <c r="F222" s="665"/>
      <c r="G222" s="665"/>
      <c r="H222" s="665"/>
      <c r="I222" s="665"/>
      <c r="J222" s="665"/>
      <c r="K222" s="665"/>
      <c r="L222" s="665"/>
      <c r="M222" s="665"/>
      <c r="N222" s="665"/>
      <c r="O222" s="665"/>
      <c r="P222" s="665"/>
      <c r="Q222" s="665"/>
      <c r="R222" s="665"/>
      <c r="S222" s="669"/>
    </row>
    <row r="223" spans="1:19" x14ac:dyDescent="0.25">
      <c r="A223" s="1477"/>
      <c r="B223" s="1478"/>
      <c r="C223" s="1478"/>
      <c r="D223" s="1478"/>
      <c r="E223" s="1478"/>
      <c r="F223" s="1478"/>
      <c r="G223" s="1478"/>
      <c r="H223" s="1478"/>
      <c r="I223" s="1478"/>
      <c r="J223" s="1478"/>
      <c r="K223" s="1478"/>
      <c r="L223" s="1478"/>
      <c r="M223" s="1478"/>
      <c r="N223" s="1478"/>
      <c r="O223" s="1478"/>
      <c r="P223" s="1478"/>
      <c r="Q223" s="1478"/>
      <c r="R223" s="1478"/>
      <c r="S223" s="1479"/>
    </row>
    <row r="224" spans="1:19" x14ac:dyDescent="0.25">
      <c r="A224" s="1477"/>
      <c r="B224" s="1478"/>
      <c r="C224" s="1478"/>
      <c r="D224" s="1478"/>
      <c r="E224" s="1478"/>
      <c r="F224" s="1478"/>
      <c r="G224" s="1478"/>
      <c r="H224" s="1478"/>
      <c r="I224" s="1478"/>
      <c r="J224" s="1478"/>
      <c r="K224" s="1478"/>
      <c r="L224" s="1478"/>
      <c r="M224" s="1478"/>
      <c r="N224" s="1478"/>
      <c r="O224" s="1478"/>
      <c r="P224" s="1478"/>
      <c r="Q224" s="1478"/>
      <c r="R224" s="1478"/>
      <c r="S224" s="1479"/>
    </row>
    <row r="225" spans="1:19" x14ac:dyDescent="0.25">
      <c r="A225" s="1480"/>
      <c r="B225" s="1481"/>
      <c r="C225" s="1481"/>
      <c r="D225" s="1481"/>
      <c r="E225" s="1481"/>
      <c r="F225" s="1481"/>
      <c r="G225" s="1481"/>
      <c r="H225" s="1481"/>
      <c r="I225" s="1481"/>
      <c r="J225" s="1481"/>
      <c r="K225" s="1481"/>
      <c r="L225" s="1481"/>
      <c r="M225" s="1481"/>
      <c r="N225" s="1481"/>
      <c r="O225" s="1481"/>
      <c r="P225" s="1481"/>
      <c r="Q225" s="1481"/>
      <c r="R225" s="1481"/>
      <c r="S225" s="1482"/>
    </row>
    <row r="226" spans="1:19" x14ac:dyDescent="0.25">
      <c r="A226" s="1437" t="s">
        <v>54</v>
      </c>
      <c r="B226" s="1438"/>
      <c r="C226" s="1438"/>
      <c r="D226" s="1438"/>
      <c r="E226" s="660"/>
      <c r="F226" s="660"/>
      <c r="G226" s="660"/>
      <c r="H226" s="660"/>
      <c r="I226" s="660"/>
      <c r="J226" s="660"/>
      <c r="K226" s="660"/>
      <c r="L226" s="660"/>
      <c r="M226" s="660"/>
      <c r="N226" s="660"/>
      <c r="O226" s="660"/>
      <c r="P226" s="660"/>
      <c r="Q226" s="660"/>
      <c r="R226" s="660"/>
      <c r="S226" s="661"/>
    </row>
    <row r="227" spans="1:19" x14ac:dyDescent="0.25">
      <c r="A227" s="1477" t="s">
        <v>1450</v>
      </c>
      <c r="B227" s="1478"/>
      <c r="C227" s="1478"/>
      <c r="D227" s="1478"/>
      <c r="E227" s="1478"/>
      <c r="F227" s="1478"/>
      <c r="G227" s="1478"/>
      <c r="H227" s="1478"/>
      <c r="I227" s="1478"/>
      <c r="J227" s="1478"/>
      <c r="K227" s="1478"/>
      <c r="L227" s="1478"/>
      <c r="M227" s="1478"/>
      <c r="N227" s="1478"/>
      <c r="O227" s="1478"/>
      <c r="P227" s="1478"/>
      <c r="Q227" s="1478"/>
      <c r="R227" s="1478"/>
      <c r="S227" s="1479"/>
    </row>
    <row r="228" spans="1:19" x14ac:dyDescent="0.25">
      <c r="A228" s="1477"/>
      <c r="B228" s="1478"/>
      <c r="C228" s="1478"/>
      <c r="D228" s="1478"/>
      <c r="E228" s="1478"/>
      <c r="F228" s="1478"/>
      <c r="G228" s="1478"/>
      <c r="H228" s="1478"/>
      <c r="I228" s="1478"/>
      <c r="J228" s="1478"/>
      <c r="K228" s="1478"/>
      <c r="L228" s="1478"/>
      <c r="M228" s="1478"/>
      <c r="N228" s="1478"/>
      <c r="O228" s="1478"/>
      <c r="P228" s="1478"/>
      <c r="Q228" s="1478"/>
      <c r="R228" s="1478"/>
      <c r="S228" s="1479"/>
    </row>
    <row r="229" spans="1:19" x14ac:dyDescent="0.25">
      <c r="A229" s="1477"/>
      <c r="B229" s="1478"/>
      <c r="C229" s="1478"/>
      <c r="D229" s="1478"/>
      <c r="E229" s="1478"/>
      <c r="F229" s="1478"/>
      <c r="G229" s="1478"/>
      <c r="H229" s="1478"/>
      <c r="I229" s="1478"/>
      <c r="J229" s="1478"/>
      <c r="K229" s="1478"/>
      <c r="L229" s="1478"/>
      <c r="M229" s="1478"/>
      <c r="N229" s="1478"/>
      <c r="O229" s="1478"/>
      <c r="P229" s="1478"/>
      <c r="Q229" s="1478"/>
      <c r="R229" s="1478"/>
      <c r="S229" s="1479"/>
    </row>
    <row r="230" spans="1:19" x14ac:dyDescent="0.25">
      <c r="A230" s="1477"/>
      <c r="B230" s="1478"/>
      <c r="C230" s="1478"/>
      <c r="D230" s="1478"/>
      <c r="E230" s="1478"/>
      <c r="F230" s="1478"/>
      <c r="G230" s="1478"/>
      <c r="H230" s="1478"/>
      <c r="I230" s="1478"/>
      <c r="J230" s="1478"/>
      <c r="K230" s="1478"/>
      <c r="L230" s="1478"/>
      <c r="M230" s="1478"/>
      <c r="N230" s="1478"/>
      <c r="O230" s="1478"/>
      <c r="P230" s="1478"/>
      <c r="Q230" s="1478"/>
      <c r="R230" s="1478"/>
      <c r="S230" s="1479"/>
    </row>
    <row r="231" spans="1:19" x14ac:dyDescent="0.25">
      <c r="A231" s="1477"/>
      <c r="B231" s="1478"/>
      <c r="C231" s="1478"/>
      <c r="D231" s="1478"/>
      <c r="E231" s="1478"/>
      <c r="F231" s="1478"/>
      <c r="G231" s="1478"/>
      <c r="H231" s="1478"/>
      <c r="I231" s="1478"/>
      <c r="J231" s="1478"/>
      <c r="K231" s="1478"/>
      <c r="L231" s="1478"/>
      <c r="M231" s="1478"/>
      <c r="N231" s="1478"/>
      <c r="O231" s="1478"/>
      <c r="P231" s="1478"/>
      <c r="Q231" s="1478"/>
      <c r="R231" s="1478"/>
      <c r="S231" s="1479"/>
    </row>
    <row r="232" spans="1:19" x14ac:dyDescent="0.25">
      <c r="A232" s="1477"/>
      <c r="B232" s="1478"/>
      <c r="C232" s="1478"/>
      <c r="D232" s="1478"/>
      <c r="E232" s="1478"/>
      <c r="F232" s="1478"/>
      <c r="G232" s="1478"/>
      <c r="H232" s="1478"/>
      <c r="I232" s="1478"/>
      <c r="J232" s="1478"/>
      <c r="K232" s="1478"/>
      <c r="L232" s="1478"/>
      <c r="M232" s="1478"/>
      <c r="N232" s="1478"/>
      <c r="O232" s="1478"/>
      <c r="P232" s="1478"/>
      <c r="Q232" s="1478"/>
      <c r="R232" s="1478"/>
      <c r="S232" s="1479"/>
    </row>
    <row r="233" spans="1:19" x14ac:dyDescent="0.25">
      <c r="A233" s="1477"/>
      <c r="B233" s="1478"/>
      <c r="C233" s="1478"/>
      <c r="D233" s="1478"/>
      <c r="E233" s="1478"/>
      <c r="F233" s="1478"/>
      <c r="G233" s="1478"/>
      <c r="H233" s="1478"/>
      <c r="I233" s="1478"/>
      <c r="J233" s="1478"/>
      <c r="K233" s="1478"/>
      <c r="L233" s="1478"/>
      <c r="M233" s="1478"/>
      <c r="N233" s="1478"/>
      <c r="O233" s="1478"/>
      <c r="P233" s="1478"/>
      <c r="Q233" s="1478"/>
      <c r="R233" s="1478"/>
      <c r="S233" s="1479"/>
    </row>
    <row r="234" spans="1:19" x14ac:dyDescent="0.25">
      <c r="A234" s="1477"/>
      <c r="B234" s="1478"/>
      <c r="C234" s="1478"/>
      <c r="D234" s="1478"/>
      <c r="E234" s="1478"/>
      <c r="F234" s="1478"/>
      <c r="G234" s="1478"/>
      <c r="H234" s="1478"/>
      <c r="I234" s="1478"/>
      <c r="J234" s="1478"/>
      <c r="K234" s="1478"/>
      <c r="L234" s="1478"/>
      <c r="M234" s="1478"/>
      <c r="N234" s="1478"/>
      <c r="O234" s="1478"/>
      <c r="P234" s="1478"/>
      <c r="Q234" s="1478"/>
      <c r="R234" s="1478"/>
      <c r="S234" s="1479"/>
    </row>
    <row r="235" spans="1:19" x14ac:dyDescent="0.25">
      <c r="A235" s="1477"/>
      <c r="B235" s="1478"/>
      <c r="C235" s="1478"/>
      <c r="D235" s="1478"/>
      <c r="E235" s="1478"/>
      <c r="F235" s="1478"/>
      <c r="G235" s="1478"/>
      <c r="H235" s="1478"/>
      <c r="I235" s="1478"/>
      <c r="J235" s="1478"/>
      <c r="K235" s="1478"/>
      <c r="L235" s="1478"/>
      <c r="M235" s="1478"/>
      <c r="N235" s="1478"/>
      <c r="O235" s="1478"/>
      <c r="P235" s="1478"/>
      <c r="Q235" s="1478"/>
      <c r="R235" s="1478"/>
      <c r="S235" s="1479"/>
    </row>
    <row r="236" spans="1:19" x14ac:dyDescent="0.25">
      <c r="A236" s="1477"/>
      <c r="B236" s="1478"/>
      <c r="C236" s="1478"/>
      <c r="D236" s="1478"/>
      <c r="E236" s="1478"/>
      <c r="F236" s="1478"/>
      <c r="G236" s="1478"/>
      <c r="H236" s="1478"/>
      <c r="I236" s="1478"/>
      <c r="J236" s="1478"/>
      <c r="K236" s="1478"/>
      <c r="L236" s="1478"/>
      <c r="M236" s="1478"/>
      <c r="N236" s="1478"/>
      <c r="O236" s="1478"/>
      <c r="P236" s="1478"/>
      <c r="Q236" s="1478"/>
      <c r="R236" s="1478"/>
      <c r="S236" s="1479"/>
    </row>
    <row r="237" spans="1:19" x14ac:dyDescent="0.25">
      <c r="A237" s="1477"/>
      <c r="B237" s="1478"/>
      <c r="C237" s="1478"/>
      <c r="D237" s="1478"/>
      <c r="E237" s="1478"/>
      <c r="F237" s="1478"/>
      <c r="G237" s="1478"/>
      <c r="H237" s="1478"/>
      <c r="I237" s="1478"/>
      <c r="J237" s="1478"/>
      <c r="K237" s="1478"/>
      <c r="L237" s="1478"/>
      <c r="M237" s="1478"/>
      <c r="N237" s="1478"/>
      <c r="O237" s="1478"/>
      <c r="P237" s="1478"/>
      <c r="Q237" s="1478"/>
      <c r="R237" s="1478"/>
      <c r="S237" s="1479"/>
    </row>
    <row r="238" spans="1:19" x14ac:dyDescent="0.25">
      <c r="A238" s="1477"/>
      <c r="B238" s="1478"/>
      <c r="C238" s="1478"/>
      <c r="D238" s="1478"/>
      <c r="E238" s="1478"/>
      <c r="F238" s="1478"/>
      <c r="G238" s="1478"/>
      <c r="H238" s="1478"/>
      <c r="I238" s="1478"/>
      <c r="J238" s="1478"/>
      <c r="K238" s="1478"/>
      <c r="L238" s="1478"/>
      <c r="M238" s="1478"/>
      <c r="N238" s="1478"/>
      <c r="O238" s="1478"/>
      <c r="P238" s="1478"/>
      <c r="Q238" s="1478"/>
      <c r="R238" s="1478"/>
      <c r="S238" s="1479"/>
    </row>
    <row r="239" spans="1:19" x14ac:dyDescent="0.25">
      <c r="A239" s="1477"/>
      <c r="B239" s="1478"/>
      <c r="C239" s="1478"/>
      <c r="D239" s="1478"/>
      <c r="E239" s="1478"/>
      <c r="F239" s="1478"/>
      <c r="G239" s="1478"/>
      <c r="H239" s="1478"/>
      <c r="I239" s="1478"/>
      <c r="J239" s="1478"/>
      <c r="K239" s="1478"/>
      <c r="L239" s="1478"/>
      <c r="M239" s="1478"/>
      <c r="N239" s="1478"/>
      <c r="O239" s="1478"/>
      <c r="P239" s="1478"/>
      <c r="Q239" s="1478"/>
      <c r="R239" s="1478"/>
      <c r="S239" s="1479"/>
    </row>
    <row r="240" spans="1:19" x14ac:dyDescent="0.25">
      <c r="A240" s="1477"/>
      <c r="B240" s="1478"/>
      <c r="C240" s="1478"/>
      <c r="D240" s="1478"/>
      <c r="E240" s="1478"/>
      <c r="F240" s="1478"/>
      <c r="G240" s="1478"/>
      <c r="H240" s="1478"/>
      <c r="I240" s="1478"/>
      <c r="J240" s="1478"/>
      <c r="K240" s="1478"/>
      <c r="L240" s="1478"/>
      <c r="M240" s="1478"/>
      <c r="N240" s="1478"/>
      <c r="O240" s="1478"/>
      <c r="P240" s="1478"/>
      <c r="Q240" s="1478"/>
      <c r="R240" s="1478"/>
      <c r="S240" s="1479"/>
    </row>
    <row r="241" spans="1:19" x14ac:dyDescent="0.25">
      <c r="A241" s="1480"/>
      <c r="B241" s="1481"/>
      <c r="C241" s="1481"/>
      <c r="D241" s="1481"/>
      <c r="E241" s="1481"/>
      <c r="F241" s="1481"/>
      <c r="G241" s="1481"/>
      <c r="H241" s="1481"/>
      <c r="I241" s="1481"/>
      <c r="J241" s="1481"/>
      <c r="K241" s="1481"/>
      <c r="L241" s="1481"/>
      <c r="M241" s="1481"/>
      <c r="N241" s="1481"/>
      <c r="O241" s="1481"/>
      <c r="P241" s="1481"/>
      <c r="Q241" s="1481"/>
      <c r="R241" s="1481"/>
      <c r="S241" s="1482"/>
    </row>
    <row r="242" spans="1:19" x14ac:dyDescent="0.25">
      <c r="A242" s="1437" t="s">
        <v>60</v>
      </c>
      <c r="B242" s="1438"/>
      <c r="C242" s="1438"/>
      <c r="D242" s="1438"/>
      <c r="E242" s="665"/>
      <c r="F242" s="665"/>
      <c r="G242" s="665"/>
      <c r="H242" s="665"/>
      <c r="I242" s="665"/>
      <c r="J242" s="665"/>
      <c r="K242" s="666"/>
      <c r="L242" s="665"/>
      <c r="M242" s="665"/>
      <c r="N242" s="665"/>
      <c r="O242" s="665"/>
      <c r="P242" s="665"/>
      <c r="Q242" s="665"/>
      <c r="R242" s="665"/>
      <c r="S242" s="669"/>
    </row>
    <row r="243" spans="1:19" x14ac:dyDescent="0.25">
      <c r="A243" s="1477"/>
      <c r="B243" s="1478"/>
      <c r="C243" s="1478"/>
      <c r="D243" s="1478"/>
      <c r="E243" s="1478"/>
      <c r="F243" s="1478"/>
      <c r="G243" s="1478"/>
      <c r="H243" s="1478"/>
      <c r="I243" s="1478"/>
      <c r="J243" s="1478"/>
      <c r="K243" s="1478"/>
      <c r="L243" s="1478"/>
      <c r="M243" s="1478"/>
      <c r="N243" s="1478"/>
      <c r="O243" s="1478"/>
      <c r="P243" s="1478"/>
      <c r="Q243" s="1478"/>
      <c r="R243" s="1478"/>
      <c r="S243" s="1479"/>
    </row>
    <row r="244" spans="1:19" x14ac:dyDescent="0.25">
      <c r="A244" s="1477"/>
      <c r="B244" s="1478"/>
      <c r="C244" s="1478"/>
      <c r="D244" s="1478"/>
      <c r="E244" s="1478"/>
      <c r="F244" s="1478"/>
      <c r="G244" s="1478"/>
      <c r="H244" s="1478"/>
      <c r="I244" s="1478"/>
      <c r="J244" s="1478"/>
      <c r="K244" s="1478"/>
      <c r="L244" s="1478"/>
      <c r="M244" s="1478"/>
      <c r="N244" s="1478"/>
      <c r="O244" s="1478"/>
      <c r="P244" s="1478"/>
      <c r="Q244" s="1478"/>
      <c r="R244" s="1478"/>
      <c r="S244" s="1479"/>
    </row>
    <row r="245" spans="1:19" x14ac:dyDescent="0.25">
      <c r="A245" s="1477"/>
      <c r="B245" s="1478"/>
      <c r="C245" s="1478"/>
      <c r="D245" s="1478"/>
      <c r="E245" s="1478"/>
      <c r="F245" s="1478"/>
      <c r="G245" s="1478"/>
      <c r="H245" s="1478"/>
      <c r="I245" s="1478"/>
      <c r="J245" s="1478"/>
      <c r="K245" s="1478"/>
      <c r="L245" s="1478"/>
      <c r="M245" s="1478"/>
      <c r="N245" s="1478"/>
      <c r="O245" s="1478"/>
      <c r="P245" s="1478"/>
      <c r="Q245" s="1478"/>
      <c r="R245" s="1478"/>
      <c r="S245" s="1479"/>
    </row>
    <row r="246" spans="1:19" x14ac:dyDescent="0.25">
      <c r="A246" s="875"/>
      <c r="B246" s="338" t="s">
        <v>1456</v>
      </c>
      <c r="C246" s="338"/>
      <c r="D246" s="338"/>
      <c r="E246" s="338"/>
      <c r="F246" s="338"/>
      <c r="G246" s="338"/>
      <c r="H246" s="338"/>
      <c r="I246" s="1076"/>
      <c r="J246" s="338" t="s">
        <v>1407</v>
      </c>
      <c r="K246" s="338"/>
      <c r="L246" s="338"/>
      <c r="M246" s="338"/>
      <c r="N246" s="832"/>
      <c r="O246" s="832"/>
      <c r="P246" s="832"/>
      <c r="Q246" s="832"/>
      <c r="R246" s="654"/>
      <c r="S246" s="663"/>
    </row>
    <row r="247" spans="1:19" x14ac:dyDescent="0.25">
      <c r="A247" s="875"/>
      <c r="B247" s="338" t="s">
        <v>1451</v>
      </c>
      <c r="C247" s="338"/>
      <c r="D247" s="338"/>
      <c r="E247" s="338"/>
      <c r="F247" s="338"/>
      <c r="G247" s="338"/>
      <c r="H247" s="338"/>
      <c r="I247" s="1076">
        <v>9</v>
      </c>
      <c r="J247" s="338" t="s">
        <v>1457</v>
      </c>
      <c r="K247" s="338"/>
      <c r="L247" s="338"/>
      <c r="M247" s="338"/>
      <c r="N247" s="654"/>
      <c r="O247" s="654"/>
      <c r="P247" s="654"/>
      <c r="Q247" s="654"/>
      <c r="R247" s="654"/>
      <c r="S247" s="663"/>
    </row>
    <row r="248" spans="1:19" x14ac:dyDescent="0.25">
      <c r="A248" s="875"/>
      <c r="B248" s="338" t="s">
        <v>1452</v>
      </c>
      <c r="C248" s="338"/>
      <c r="D248" s="338"/>
      <c r="E248" s="338"/>
      <c r="F248" s="338"/>
      <c r="G248" s="338"/>
      <c r="H248" s="338"/>
      <c r="I248" s="1076">
        <v>8</v>
      </c>
      <c r="J248" s="338" t="s">
        <v>981</v>
      </c>
      <c r="K248" s="338"/>
      <c r="L248" s="338"/>
      <c r="M248" s="338"/>
      <c r="N248" s="654"/>
      <c r="O248" s="654"/>
      <c r="P248" s="654"/>
      <c r="Q248" s="654"/>
      <c r="R248" s="654"/>
      <c r="S248" s="663"/>
    </row>
    <row r="249" spans="1:19" x14ac:dyDescent="0.25">
      <c r="A249" s="875"/>
      <c r="B249" s="338" t="s">
        <v>1453</v>
      </c>
      <c r="C249" s="338"/>
      <c r="D249" s="338"/>
      <c r="E249" s="338"/>
      <c r="F249" s="338"/>
      <c r="G249" s="338"/>
      <c r="H249" s="338"/>
      <c r="I249" s="1076"/>
      <c r="J249" s="338" t="s">
        <v>981</v>
      </c>
      <c r="K249" s="338"/>
      <c r="L249" s="338"/>
      <c r="M249" s="338"/>
      <c r="N249" s="654"/>
      <c r="O249" s="654"/>
      <c r="P249" s="654"/>
      <c r="Q249" s="654"/>
      <c r="R249" s="654"/>
      <c r="S249" s="663"/>
    </row>
    <row r="250" spans="1:19" x14ac:dyDescent="0.25">
      <c r="A250" s="875"/>
      <c r="B250" s="338" t="s">
        <v>1454</v>
      </c>
      <c r="C250" s="338"/>
      <c r="D250" s="338"/>
      <c r="E250" s="338"/>
      <c r="F250" s="338"/>
      <c r="G250" s="338"/>
      <c r="H250" s="338"/>
      <c r="I250" s="1076">
        <v>37</v>
      </c>
      <c r="J250" s="338" t="s">
        <v>981</v>
      </c>
      <c r="K250" s="338"/>
      <c r="L250" s="338"/>
      <c r="M250" s="338"/>
      <c r="N250" s="654"/>
      <c r="O250" s="654"/>
      <c r="P250" s="654"/>
      <c r="Q250" s="654"/>
      <c r="R250" s="654"/>
      <c r="S250" s="663"/>
    </row>
    <row r="251" spans="1:19" x14ac:dyDescent="0.25">
      <c r="A251" s="875"/>
      <c r="B251" s="338" t="s">
        <v>1455</v>
      </c>
      <c r="C251" s="338"/>
      <c r="D251" s="338"/>
      <c r="E251" s="338"/>
      <c r="F251" s="338"/>
      <c r="G251" s="338"/>
      <c r="H251" s="338"/>
      <c r="I251" s="1076">
        <v>5</v>
      </c>
      <c r="J251" s="338" t="s">
        <v>962</v>
      </c>
      <c r="K251" s="338"/>
      <c r="L251" s="338"/>
      <c r="M251" s="338"/>
      <c r="N251" s="654"/>
      <c r="O251" s="654"/>
      <c r="P251" s="654"/>
      <c r="Q251" s="654"/>
      <c r="R251" s="654"/>
      <c r="S251" s="663"/>
    </row>
    <row r="252" spans="1:19" x14ac:dyDescent="0.25">
      <c r="A252" s="875"/>
      <c r="B252" s="982"/>
      <c r="C252" s="832"/>
      <c r="D252" s="832"/>
      <c r="E252" s="832"/>
      <c r="F252" s="832"/>
      <c r="G252" s="832"/>
      <c r="H252" s="832"/>
      <c r="I252" s="832"/>
      <c r="J252" s="660"/>
      <c r="K252" s="654"/>
      <c r="L252" s="884"/>
      <c r="M252" s="654"/>
      <c r="N252" s="654"/>
      <c r="O252" s="654"/>
      <c r="P252" s="654"/>
      <c r="Q252" s="654"/>
      <c r="R252" s="654"/>
      <c r="S252" s="663"/>
    </row>
    <row r="253" spans="1:19" x14ac:dyDescent="0.25">
      <c r="A253" s="875"/>
      <c r="B253" s="982" t="s">
        <v>1458</v>
      </c>
      <c r="C253" s="832"/>
      <c r="D253" s="832"/>
      <c r="E253" s="832"/>
      <c r="F253" s="832"/>
      <c r="G253" s="832"/>
      <c r="H253" s="832"/>
      <c r="I253" s="832"/>
      <c r="J253" s="660"/>
      <c r="K253" s="654"/>
      <c r="L253" s="884"/>
      <c r="M253" s="654"/>
      <c r="N253" s="654"/>
      <c r="O253" s="654"/>
      <c r="P253" s="654"/>
      <c r="Q253" s="654"/>
      <c r="R253" s="654"/>
      <c r="S253" s="663"/>
    </row>
    <row r="254" spans="1:19" x14ac:dyDescent="0.25">
      <c r="A254" s="664"/>
      <c r="B254" s="832"/>
      <c r="C254" s="654"/>
      <c r="D254" s="654"/>
      <c r="E254" s="654"/>
      <c r="F254" s="654"/>
      <c r="G254" s="654"/>
      <c r="H254" s="916" t="s">
        <v>961</v>
      </c>
      <c r="I254" s="654"/>
      <c r="J254" s="654"/>
      <c r="K254" s="660"/>
      <c r="L254" s="654"/>
      <c r="M254" s="943"/>
      <c r="N254" s="943"/>
      <c r="O254" s="916" t="s">
        <v>61</v>
      </c>
      <c r="P254" s="654"/>
      <c r="Q254" s="654"/>
      <c r="R254" s="654"/>
      <c r="S254" s="663"/>
    </row>
    <row r="255" spans="1:19" x14ac:dyDescent="0.25">
      <c r="A255" s="875"/>
      <c r="B255" s="654"/>
      <c r="C255" s="654"/>
      <c r="D255" s="654"/>
      <c r="E255" s="654"/>
      <c r="F255" s="654"/>
      <c r="G255" s="899"/>
      <c r="H255" s="831"/>
      <c r="I255" s="994" t="s">
        <v>1407</v>
      </c>
      <c r="J255" s="980" t="s">
        <v>1459</v>
      </c>
      <c r="K255" s="942"/>
      <c r="L255" s="931" t="s">
        <v>1474</v>
      </c>
      <c r="M255" s="1060">
        <v>0.05</v>
      </c>
      <c r="N255" s="1061" t="s">
        <v>1220</v>
      </c>
      <c r="O255" s="883"/>
      <c r="P255" s="831"/>
      <c r="Q255" s="979" t="s">
        <v>62</v>
      </c>
      <c r="R255" s="654"/>
      <c r="S255" s="663"/>
    </row>
    <row r="256" spans="1:19" x14ac:dyDescent="0.25">
      <c r="A256" s="664"/>
      <c r="B256" s="654"/>
      <c r="C256" s="654"/>
      <c r="D256" s="654"/>
      <c r="E256" s="654"/>
      <c r="F256" s="654"/>
      <c r="G256" s="915"/>
      <c r="H256" s="654"/>
      <c r="I256" s="654"/>
      <c r="J256" s="660"/>
      <c r="K256" s="654"/>
      <c r="L256" s="916"/>
      <c r="M256" s="654"/>
      <c r="N256" s="654"/>
      <c r="O256" s="654"/>
      <c r="P256" s="654"/>
      <c r="Q256" s="654"/>
      <c r="R256" s="654"/>
      <c r="S256" s="663"/>
    </row>
    <row r="257" spans="1:19" x14ac:dyDescent="0.25">
      <c r="A257" s="875"/>
      <c r="B257" s="654"/>
      <c r="C257" s="654"/>
      <c r="D257" s="654"/>
      <c r="E257" s="654"/>
      <c r="F257" s="901"/>
      <c r="G257" s="828"/>
      <c r="H257" s="1015"/>
      <c r="I257" s="1015"/>
      <c r="J257" s="897"/>
      <c r="K257" s="897"/>
      <c r="L257" s="897"/>
      <c r="M257" s="828"/>
      <c r="N257" s="900"/>
      <c r="O257" s="574"/>
      <c r="P257" s="574"/>
      <c r="Q257" s="574"/>
      <c r="R257" s="574"/>
      <c r="S257" s="577"/>
    </row>
    <row r="258" spans="1:19" x14ac:dyDescent="0.25">
      <c r="A258" s="1437" t="s">
        <v>352</v>
      </c>
      <c r="B258" s="1438"/>
      <c r="C258" s="1438"/>
      <c r="D258" s="1438"/>
      <c r="E258" s="665"/>
      <c r="F258" s="665"/>
      <c r="G258" s="665"/>
      <c r="H258" s="665"/>
      <c r="I258" s="665"/>
      <c r="J258" s="665"/>
      <c r="K258" s="666"/>
      <c r="L258" s="665"/>
      <c r="M258" s="665"/>
      <c r="N258" s="665"/>
      <c r="O258" s="665"/>
      <c r="P258" s="665"/>
      <c r="Q258" s="665"/>
      <c r="R258" s="665"/>
      <c r="S258" s="669"/>
    </row>
    <row r="259" spans="1:19" x14ac:dyDescent="0.25">
      <c r="A259" s="875"/>
      <c r="B259" s="832"/>
      <c r="C259" s="832"/>
      <c r="D259" s="832"/>
      <c r="E259" s="832"/>
      <c r="F259" s="832"/>
      <c r="G259" s="832"/>
      <c r="H259" s="832"/>
      <c r="I259" s="832"/>
      <c r="J259" s="832"/>
      <c r="K259" s="917"/>
      <c r="L259" s="918"/>
      <c r="M259" s="917"/>
      <c r="N259" s="832"/>
      <c r="O259" s="832"/>
      <c r="P259" s="918"/>
      <c r="Q259" s="832"/>
      <c r="R259" s="654"/>
      <c r="S259" s="663"/>
    </row>
    <row r="260" spans="1:19" x14ac:dyDescent="0.25">
      <c r="A260" s="875"/>
      <c r="B260" s="832"/>
      <c r="C260" s="832"/>
      <c r="D260" s="832"/>
      <c r="E260" s="832"/>
      <c r="F260" s="832"/>
      <c r="G260" s="832"/>
      <c r="H260" s="832"/>
      <c r="I260" s="832"/>
      <c r="J260" s="832"/>
      <c r="K260" s="917"/>
      <c r="L260" s="660"/>
      <c r="M260" s="917"/>
      <c r="N260" s="832"/>
      <c r="O260" s="832"/>
      <c r="P260" s="998" t="s">
        <v>347</v>
      </c>
      <c r="Q260" s="832"/>
      <c r="R260" s="654"/>
      <c r="S260" s="663"/>
    </row>
    <row r="261" spans="1:19" x14ac:dyDescent="0.25">
      <c r="A261" s="875"/>
      <c r="B261" s="832"/>
      <c r="C261" s="832"/>
      <c r="D261" s="832"/>
      <c r="E261" s="832"/>
      <c r="F261" s="832"/>
      <c r="G261" s="832"/>
      <c r="H261" s="832"/>
      <c r="I261" s="832"/>
      <c r="J261" s="832"/>
      <c r="K261" s="917"/>
      <c r="L261" s="892" t="s">
        <v>1460</v>
      </c>
      <c r="M261" s="892"/>
      <c r="N261" s="895"/>
      <c r="O261" s="892"/>
      <c r="P261" s="1077" t="s">
        <v>1335</v>
      </c>
      <c r="Q261" s="944" t="s">
        <v>1462</v>
      </c>
      <c r="R261" s="654"/>
      <c r="S261" s="663"/>
    </row>
    <row r="262" spans="1:19" x14ac:dyDescent="0.25">
      <c r="A262" s="875"/>
      <c r="B262" s="832"/>
      <c r="C262" s="832"/>
      <c r="D262" s="832"/>
      <c r="E262" s="832"/>
      <c r="F262" s="832"/>
      <c r="G262" s="832"/>
      <c r="H262" s="832"/>
      <c r="I262" s="832"/>
      <c r="J262" s="832"/>
      <c r="K262" s="917"/>
      <c r="L262" s="892" t="s">
        <v>1461</v>
      </c>
      <c r="M262" s="892"/>
      <c r="N262" s="895"/>
      <c r="O262" s="892"/>
      <c r="P262" s="946" t="s">
        <v>1463</v>
      </c>
      <c r="Q262" s="944" t="s">
        <v>1462</v>
      </c>
      <c r="R262" s="654"/>
      <c r="S262" s="663"/>
    </row>
    <row r="263" spans="1:19" x14ac:dyDescent="0.25">
      <c r="A263" s="875"/>
      <c r="B263" s="832"/>
      <c r="C263" s="832"/>
      <c r="D263" s="832"/>
      <c r="E263" s="832"/>
      <c r="F263" s="832"/>
      <c r="G263" s="832"/>
      <c r="H263" s="832"/>
      <c r="I263" s="832"/>
      <c r="J263" s="832"/>
      <c r="K263" s="917"/>
      <c r="L263" s="892"/>
      <c r="M263" s="892"/>
      <c r="N263" s="895"/>
      <c r="O263" s="892"/>
      <c r="P263" s="892"/>
      <c r="Q263" s="895"/>
      <c r="R263" s="654"/>
      <c r="S263" s="663"/>
    </row>
    <row r="264" spans="1:19" x14ac:dyDescent="0.25">
      <c r="A264" s="875"/>
      <c r="B264" s="832"/>
      <c r="C264" s="832"/>
      <c r="D264" s="832"/>
      <c r="E264" s="832"/>
      <c r="F264" s="832"/>
      <c r="G264" s="832"/>
      <c r="H264" s="832"/>
      <c r="I264" s="832"/>
      <c r="J264" s="832"/>
      <c r="K264" s="1011"/>
      <c r="L264" s="892"/>
      <c r="M264" s="892"/>
      <c r="N264" s="895"/>
      <c r="O264" s="660"/>
      <c r="P264" s="892"/>
      <c r="Q264" s="895"/>
      <c r="R264" s="654"/>
      <c r="S264" s="663"/>
    </row>
    <row r="265" spans="1:19" ht="14.25" customHeight="1" x14ac:dyDescent="0.25">
      <c r="A265" s="875"/>
      <c r="B265" s="457" t="s">
        <v>1028</v>
      </c>
      <c r="C265" s="832"/>
      <c r="D265" s="832"/>
      <c r="E265" s="832"/>
      <c r="F265" s="832"/>
      <c r="G265" s="832"/>
      <c r="H265" s="832"/>
      <c r="I265" s="832"/>
      <c r="J265" s="832"/>
      <c r="K265" s="1011"/>
      <c r="L265" s="660"/>
      <c r="M265" s="660"/>
      <c r="N265" s="660"/>
      <c r="O265" s="944" t="s">
        <v>1053</v>
      </c>
      <c r="P265" s="660"/>
      <c r="Q265" s="660"/>
      <c r="R265" s="660"/>
      <c r="S265" s="663"/>
    </row>
    <row r="266" spans="1:19" ht="14.25" customHeight="1" x14ac:dyDescent="0.25">
      <c r="A266" s="875"/>
      <c r="B266" s="457" t="s">
        <v>1464</v>
      </c>
      <c r="C266" s="832"/>
      <c r="D266" s="832"/>
      <c r="E266" s="832"/>
      <c r="F266" s="832"/>
      <c r="G266" s="832"/>
      <c r="H266" s="832"/>
      <c r="I266" s="832"/>
      <c r="J266" s="832"/>
      <c r="K266" s="1011"/>
      <c r="L266" s="660"/>
      <c r="M266" s="660"/>
      <c r="N266" s="660"/>
      <c r="O266" s="660"/>
      <c r="P266" s="660"/>
      <c r="Q266" s="660"/>
      <c r="R266" s="660"/>
      <c r="S266" s="663"/>
    </row>
    <row r="267" spans="1:19" x14ac:dyDescent="0.25">
      <c r="A267" s="985"/>
      <c r="B267" s="912" t="s">
        <v>1465</v>
      </c>
      <c r="C267" s="912"/>
      <c r="D267" s="897"/>
      <c r="E267" s="897"/>
      <c r="F267" s="897"/>
      <c r="G267" s="897"/>
      <c r="H267" s="897"/>
      <c r="I267" s="897"/>
      <c r="J267" s="897"/>
      <c r="K267" s="834"/>
      <c r="L267" s="574"/>
      <c r="M267" s="574"/>
      <c r="N267" s="574"/>
      <c r="O267" s="574"/>
      <c r="P267" s="574"/>
      <c r="Q267" s="574"/>
      <c r="R267" s="574"/>
      <c r="S267" s="829"/>
    </row>
    <row r="268" spans="1:19" ht="13.8" x14ac:dyDescent="0.25">
      <c r="A268" s="1452" t="s">
        <v>51</v>
      </c>
      <c r="B268" s="1453"/>
      <c r="C268" s="1453"/>
      <c r="D268" s="1454"/>
      <c r="E268" s="1455" t="s">
        <v>955</v>
      </c>
      <c r="F268" s="1456"/>
      <c r="G268" s="1456"/>
      <c r="H268" s="1456"/>
      <c r="I268" s="1456"/>
      <c r="J268" s="1456"/>
      <c r="K268" s="1456"/>
      <c r="L268" s="1456"/>
      <c r="M268" s="1456"/>
      <c r="N268" s="1456"/>
      <c r="O268" s="1456"/>
      <c r="P268" s="1456"/>
      <c r="Q268" s="1456"/>
      <c r="R268" s="1456"/>
      <c r="S268" s="1457"/>
    </row>
    <row r="269" spans="1:19" ht="13.8" x14ac:dyDescent="0.25">
      <c r="A269" s="1461" t="s">
        <v>1466</v>
      </c>
      <c r="B269" s="1462"/>
      <c r="C269" s="1462"/>
      <c r="D269" s="1463"/>
      <c r="E269" s="1458"/>
      <c r="F269" s="1459"/>
      <c r="G269" s="1459"/>
      <c r="H269" s="1459"/>
      <c r="I269" s="1459"/>
      <c r="J269" s="1459"/>
      <c r="K269" s="1459"/>
      <c r="L269" s="1459"/>
      <c r="M269" s="1459"/>
      <c r="N269" s="1459"/>
      <c r="O269" s="1459"/>
      <c r="P269" s="1459"/>
      <c r="Q269" s="1459"/>
      <c r="R269" s="1459"/>
      <c r="S269" s="1460"/>
    </row>
    <row r="270" spans="1:19" ht="13.8" x14ac:dyDescent="0.25">
      <c r="A270" s="1464" t="s">
        <v>52</v>
      </c>
      <c r="B270" s="1465"/>
      <c r="C270" s="1465"/>
      <c r="D270" s="1466"/>
      <c r="E270" s="1467" t="s">
        <v>1148</v>
      </c>
      <c r="F270" s="1468"/>
      <c r="G270" s="1468"/>
      <c r="H270" s="1468"/>
      <c r="I270" s="1468"/>
      <c r="J270" s="1468"/>
      <c r="K270" s="1468"/>
      <c r="L270" s="1468"/>
      <c r="M270" s="1468"/>
      <c r="N270" s="1468"/>
      <c r="O270" s="1468"/>
      <c r="P270" s="1468"/>
      <c r="Q270" s="1468"/>
      <c r="R270" s="1468"/>
      <c r="S270" s="1469"/>
    </row>
    <row r="271" spans="1:19" x14ac:dyDescent="0.25">
      <c r="A271" s="1437" t="s">
        <v>53</v>
      </c>
      <c r="B271" s="1438"/>
      <c r="C271" s="1438"/>
      <c r="D271" s="1438"/>
      <c r="E271" s="1017"/>
      <c r="F271" s="660"/>
      <c r="G271" s="660"/>
      <c r="H271" s="660"/>
      <c r="I271" s="660"/>
      <c r="J271" s="660"/>
      <c r="K271" s="660"/>
      <c r="L271" s="660"/>
      <c r="M271" s="660"/>
      <c r="N271" s="660"/>
      <c r="O271" s="660"/>
      <c r="P271" s="660"/>
      <c r="Q271" s="660"/>
      <c r="R271" s="660"/>
      <c r="S271" s="661"/>
    </row>
    <row r="272" spans="1:19" x14ac:dyDescent="0.25">
      <c r="A272" s="1470" t="s">
        <v>1467</v>
      </c>
      <c r="B272" s="1471"/>
      <c r="C272" s="1471"/>
      <c r="D272" s="1471"/>
      <c r="E272" s="1471"/>
      <c r="F272" s="1471"/>
      <c r="G272" s="1471"/>
      <c r="H272" s="1471"/>
      <c r="I272" s="1471"/>
      <c r="J272" s="1471"/>
      <c r="K272" s="1471"/>
      <c r="L272" s="1471"/>
      <c r="M272" s="1471"/>
      <c r="N272" s="1471"/>
      <c r="O272" s="1471"/>
      <c r="P272" s="1471"/>
      <c r="Q272" s="1471"/>
      <c r="R272" s="1471"/>
      <c r="S272" s="1472"/>
    </row>
    <row r="273" spans="1:19" x14ac:dyDescent="0.25">
      <c r="A273" s="1473"/>
      <c r="B273" s="1471"/>
      <c r="C273" s="1471"/>
      <c r="D273" s="1471"/>
      <c r="E273" s="1471"/>
      <c r="F273" s="1471"/>
      <c r="G273" s="1471"/>
      <c r="H273" s="1471"/>
      <c r="I273" s="1471"/>
      <c r="J273" s="1471"/>
      <c r="K273" s="1471"/>
      <c r="L273" s="1471"/>
      <c r="M273" s="1471"/>
      <c r="N273" s="1471"/>
      <c r="O273" s="1471"/>
      <c r="P273" s="1471"/>
      <c r="Q273" s="1471"/>
      <c r="R273" s="1471"/>
      <c r="S273" s="1472"/>
    </row>
    <row r="274" spans="1:19" x14ac:dyDescent="0.25">
      <c r="A274" s="1473"/>
      <c r="B274" s="1471"/>
      <c r="C274" s="1471"/>
      <c r="D274" s="1471"/>
      <c r="E274" s="1471"/>
      <c r="F274" s="1471"/>
      <c r="G274" s="1471"/>
      <c r="H274" s="1471"/>
      <c r="I274" s="1471"/>
      <c r="J274" s="1471"/>
      <c r="K274" s="1471"/>
      <c r="L274" s="1471"/>
      <c r="M274" s="1471"/>
      <c r="N274" s="1471"/>
      <c r="O274" s="1471"/>
      <c r="P274" s="1471"/>
      <c r="Q274" s="1471"/>
      <c r="R274" s="1471"/>
      <c r="S274" s="1472"/>
    </row>
    <row r="275" spans="1:19" x14ac:dyDescent="0.25">
      <c r="A275" s="1473"/>
      <c r="B275" s="1471"/>
      <c r="C275" s="1471"/>
      <c r="D275" s="1471"/>
      <c r="E275" s="1471"/>
      <c r="F275" s="1471"/>
      <c r="G275" s="1471"/>
      <c r="H275" s="1471"/>
      <c r="I275" s="1471"/>
      <c r="J275" s="1471"/>
      <c r="K275" s="1471"/>
      <c r="L275" s="1471"/>
      <c r="M275" s="1471"/>
      <c r="N275" s="1471"/>
      <c r="O275" s="1471"/>
      <c r="P275" s="1471"/>
      <c r="Q275" s="1471"/>
      <c r="R275" s="1471"/>
      <c r="S275" s="1472"/>
    </row>
    <row r="276" spans="1:19" x14ac:dyDescent="0.25">
      <c r="A276" s="1473"/>
      <c r="B276" s="1471"/>
      <c r="C276" s="1471"/>
      <c r="D276" s="1471"/>
      <c r="E276" s="1471"/>
      <c r="F276" s="1471"/>
      <c r="G276" s="1471"/>
      <c r="H276" s="1471"/>
      <c r="I276" s="1471"/>
      <c r="J276" s="1471"/>
      <c r="K276" s="1471"/>
      <c r="L276" s="1471"/>
      <c r="M276" s="1471"/>
      <c r="N276" s="1471"/>
      <c r="O276" s="1471"/>
      <c r="P276" s="1471"/>
      <c r="Q276" s="1471"/>
      <c r="R276" s="1471"/>
      <c r="S276" s="1472"/>
    </row>
    <row r="277" spans="1:19" x14ac:dyDescent="0.25">
      <c r="A277" s="1473"/>
      <c r="B277" s="1471"/>
      <c r="C277" s="1471"/>
      <c r="D277" s="1471"/>
      <c r="E277" s="1471"/>
      <c r="F277" s="1471"/>
      <c r="G277" s="1471"/>
      <c r="H277" s="1471"/>
      <c r="I277" s="1471"/>
      <c r="J277" s="1471"/>
      <c r="K277" s="1471"/>
      <c r="L277" s="1471"/>
      <c r="M277" s="1471"/>
      <c r="N277" s="1471"/>
      <c r="O277" s="1471"/>
      <c r="P277" s="1471"/>
      <c r="Q277" s="1471"/>
      <c r="R277" s="1471"/>
      <c r="S277" s="1472"/>
    </row>
    <row r="278" spans="1:19" x14ac:dyDescent="0.25">
      <c r="A278" s="1473"/>
      <c r="B278" s="1471"/>
      <c r="C278" s="1471"/>
      <c r="D278" s="1471"/>
      <c r="E278" s="1471"/>
      <c r="F278" s="1471"/>
      <c r="G278" s="1471"/>
      <c r="H278" s="1471"/>
      <c r="I278" s="1471"/>
      <c r="J278" s="1471"/>
      <c r="K278" s="1471"/>
      <c r="L278" s="1471"/>
      <c r="M278" s="1471"/>
      <c r="N278" s="1471"/>
      <c r="O278" s="1471"/>
      <c r="P278" s="1471"/>
      <c r="Q278" s="1471"/>
      <c r="R278" s="1471"/>
      <c r="S278" s="1472"/>
    </row>
    <row r="279" spans="1:19" x14ac:dyDescent="0.25">
      <c r="A279" s="1474"/>
      <c r="B279" s="1475"/>
      <c r="C279" s="1475"/>
      <c r="D279" s="1475"/>
      <c r="E279" s="1475"/>
      <c r="F279" s="1475"/>
      <c r="G279" s="1475"/>
      <c r="H279" s="1475"/>
      <c r="I279" s="1475"/>
      <c r="J279" s="1475"/>
      <c r="K279" s="1475"/>
      <c r="L279" s="1475"/>
      <c r="M279" s="1475"/>
      <c r="N279" s="1475"/>
      <c r="O279" s="1475"/>
      <c r="P279" s="1475"/>
      <c r="Q279" s="1475"/>
      <c r="R279" s="1475"/>
      <c r="S279" s="1476"/>
    </row>
    <row r="280" spans="1:19" x14ac:dyDescent="0.25">
      <c r="A280" s="1437" t="s">
        <v>351</v>
      </c>
      <c r="B280" s="1438"/>
      <c r="C280" s="1438"/>
      <c r="D280" s="1438"/>
      <c r="E280" s="668"/>
      <c r="F280" s="665"/>
      <c r="G280" s="665"/>
      <c r="H280" s="665"/>
      <c r="I280" s="665"/>
      <c r="J280" s="665"/>
      <c r="K280" s="665"/>
      <c r="L280" s="665"/>
      <c r="M280" s="665"/>
      <c r="N280" s="665"/>
      <c r="O280" s="665"/>
      <c r="P280" s="665"/>
      <c r="Q280" s="665"/>
      <c r="R280" s="665"/>
      <c r="S280" s="669"/>
    </row>
    <row r="281" spans="1:19" x14ac:dyDescent="0.25">
      <c r="A281" s="1477" t="s">
        <v>1468</v>
      </c>
      <c r="B281" s="1478"/>
      <c r="C281" s="1478"/>
      <c r="D281" s="1478"/>
      <c r="E281" s="1478"/>
      <c r="F281" s="1478"/>
      <c r="G281" s="1478"/>
      <c r="H281" s="1478"/>
      <c r="I281" s="1478"/>
      <c r="J281" s="1478"/>
      <c r="K281" s="1478"/>
      <c r="L281" s="1478"/>
      <c r="M281" s="1478"/>
      <c r="N281" s="1478"/>
      <c r="O281" s="1478"/>
      <c r="P281" s="1478"/>
      <c r="Q281" s="1478"/>
      <c r="R281" s="1478"/>
      <c r="S281" s="1479"/>
    </row>
    <row r="282" spans="1:19" x14ac:dyDescent="0.25">
      <c r="A282" s="1477"/>
      <c r="B282" s="1478"/>
      <c r="C282" s="1478"/>
      <c r="D282" s="1478"/>
      <c r="E282" s="1478"/>
      <c r="F282" s="1478"/>
      <c r="G282" s="1478"/>
      <c r="H282" s="1478"/>
      <c r="I282" s="1478"/>
      <c r="J282" s="1478"/>
      <c r="K282" s="1478"/>
      <c r="L282" s="1478"/>
      <c r="M282" s="1478"/>
      <c r="N282" s="1478"/>
      <c r="O282" s="1478"/>
      <c r="P282" s="1478"/>
      <c r="Q282" s="1478"/>
      <c r="R282" s="1478"/>
      <c r="S282" s="1479"/>
    </row>
    <row r="283" spans="1:19" x14ac:dyDescent="0.25">
      <c r="A283" s="1480"/>
      <c r="B283" s="1481"/>
      <c r="C283" s="1481"/>
      <c r="D283" s="1481"/>
      <c r="E283" s="1481"/>
      <c r="F283" s="1481"/>
      <c r="G283" s="1481"/>
      <c r="H283" s="1481"/>
      <c r="I283" s="1481"/>
      <c r="J283" s="1481"/>
      <c r="K283" s="1481"/>
      <c r="L283" s="1481"/>
      <c r="M283" s="1481"/>
      <c r="N283" s="1481"/>
      <c r="O283" s="1481"/>
      <c r="P283" s="1481"/>
      <c r="Q283" s="1481"/>
      <c r="R283" s="1481"/>
      <c r="S283" s="1482"/>
    </row>
    <row r="284" spans="1:19" x14ac:dyDescent="0.25">
      <c r="A284" s="1437" t="s">
        <v>54</v>
      </c>
      <c r="B284" s="1438"/>
      <c r="C284" s="1438"/>
      <c r="D284" s="1438"/>
      <c r="E284" s="660"/>
      <c r="F284" s="660"/>
      <c r="G284" s="660"/>
      <c r="H284" s="660"/>
      <c r="I284" s="660"/>
      <c r="J284" s="660"/>
      <c r="K284" s="660"/>
      <c r="L284" s="660"/>
      <c r="M284" s="660"/>
      <c r="N284" s="660"/>
      <c r="O284" s="660"/>
      <c r="P284" s="660"/>
      <c r="Q284" s="660"/>
      <c r="R284" s="660"/>
      <c r="S284" s="661"/>
    </row>
    <row r="285" spans="1:19" x14ac:dyDescent="0.25">
      <c r="A285" s="1477" t="s">
        <v>1469</v>
      </c>
      <c r="B285" s="1478"/>
      <c r="C285" s="1478"/>
      <c r="D285" s="1478"/>
      <c r="E285" s="1478"/>
      <c r="F285" s="1478"/>
      <c r="G285" s="1478"/>
      <c r="H285" s="1478"/>
      <c r="I285" s="1478"/>
      <c r="J285" s="1478"/>
      <c r="K285" s="1478"/>
      <c r="L285" s="1478"/>
      <c r="M285" s="1478"/>
      <c r="N285" s="1478"/>
      <c r="O285" s="1478"/>
      <c r="P285" s="1478"/>
      <c r="Q285" s="1478"/>
      <c r="R285" s="1478"/>
      <c r="S285" s="1479"/>
    </row>
    <row r="286" spans="1:19" x14ac:dyDescent="0.25">
      <c r="A286" s="1477"/>
      <c r="B286" s="1478"/>
      <c r="C286" s="1478"/>
      <c r="D286" s="1478"/>
      <c r="E286" s="1478"/>
      <c r="F286" s="1478"/>
      <c r="G286" s="1478"/>
      <c r="H286" s="1478"/>
      <c r="I286" s="1478"/>
      <c r="J286" s="1478"/>
      <c r="K286" s="1478"/>
      <c r="L286" s="1478"/>
      <c r="M286" s="1478"/>
      <c r="N286" s="1478"/>
      <c r="O286" s="1478"/>
      <c r="P286" s="1478"/>
      <c r="Q286" s="1478"/>
      <c r="R286" s="1478"/>
      <c r="S286" s="1479"/>
    </row>
    <row r="287" spans="1:19" x14ac:dyDescent="0.25">
      <c r="A287" s="1477"/>
      <c r="B287" s="1478"/>
      <c r="C287" s="1478"/>
      <c r="D287" s="1478"/>
      <c r="E287" s="1478"/>
      <c r="F287" s="1478"/>
      <c r="G287" s="1478"/>
      <c r="H287" s="1478"/>
      <c r="I287" s="1478"/>
      <c r="J287" s="1478"/>
      <c r="K287" s="1478"/>
      <c r="L287" s="1478"/>
      <c r="M287" s="1478"/>
      <c r="N287" s="1478"/>
      <c r="O287" s="1478"/>
      <c r="P287" s="1478"/>
      <c r="Q287" s="1478"/>
      <c r="R287" s="1478"/>
      <c r="S287" s="1479"/>
    </row>
    <row r="288" spans="1:19" x14ac:dyDescent="0.25">
      <c r="A288" s="1477"/>
      <c r="B288" s="1478"/>
      <c r="C288" s="1478"/>
      <c r="D288" s="1478"/>
      <c r="E288" s="1478"/>
      <c r="F288" s="1478"/>
      <c r="G288" s="1478"/>
      <c r="H288" s="1478"/>
      <c r="I288" s="1478"/>
      <c r="J288" s="1478"/>
      <c r="K288" s="1478"/>
      <c r="L288" s="1478"/>
      <c r="M288" s="1478"/>
      <c r="N288" s="1478"/>
      <c r="O288" s="1478"/>
      <c r="P288" s="1478"/>
      <c r="Q288" s="1478"/>
      <c r="R288" s="1478"/>
      <c r="S288" s="1479"/>
    </row>
    <row r="289" spans="1:19" x14ac:dyDescent="0.25">
      <c r="A289" s="1477"/>
      <c r="B289" s="1478"/>
      <c r="C289" s="1478"/>
      <c r="D289" s="1478"/>
      <c r="E289" s="1478"/>
      <c r="F289" s="1478"/>
      <c r="G289" s="1478"/>
      <c r="H289" s="1478"/>
      <c r="I289" s="1478"/>
      <c r="J289" s="1478"/>
      <c r="K289" s="1478"/>
      <c r="L289" s="1478"/>
      <c r="M289" s="1478"/>
      <c r="N289" s="1478"/>
      <c r="O289" s="1478"/>
      <c r="P289" s="1478"/>
      <c r="Q289" s="1478"/>
      <c r="R289" s="1478"/>
      <c r="S289" s="1479"/>
    </row>
    <row r="290" spans="1:19" x14ac:dyDescent="0.25">
      <c r="A290" s="1477"/>
      <c r="B290" s="1478"/>
      <c r="C290" s="1478"/>
      <c r="D290" s="1478"/>
      <c r="E290" s="1478"/>
      <c r="F290" s="1478"/>
      <c r="G290" s="1478"/>
      <c r="H290" s="1478"/>
      <c r="I290" s="1478"/>
      <c r="J290" s="1478"/>
      <c r="K290" s="1478"/>
      <c r="L290" s="1478"/>
      <c r="M290" s="1478"/>
      <c r="N290" s="1478"/>
      <c r="O290" s="1478"/>
      <c r="P290" s="1478"/>
      <c r="Q290" s="1478"/>
      <c r="R290" s="1478"/>
      <c r="S290" s="1479"/>
    </row>
    <row r="291" spans="1:19" x14ac:dyDescent="0.25">
      <c r="A291" s="1477"/>
      <c r="B291" s="1478"/>
      <c r="C291" s="1478"/>
      <c r="D291" s="1478"/>
      <c r="E291" s="1478"/>
      <c r="F291" s="1478"/>
      <c r="G291" s="1478"/>
      <c r="H291" s="1478"/>
      <c r="I291" s="1478"/>
      <c r="J291" s="1478"/>
      <c r="K291" s="1478"/>
      <c r="L291" s="1478"/>
      <c r="M291" s="1478"/>
      <c r="N291" s="1478"/>
      <c r="O291" s="1478"/>
      <c r="P291" s="1478"/>
      <c r="Q291" s="1478"/>
      <c r="R291" s="1478"/>
      <c r="S291" s="1479"/>
    </row>
    <row r="292" spans="1:19" x14ac:dyDescent="0.25">
      <c r="A292" s="1477"/>
      <c r="B292" s="1478"/>
      <c r="C292" s="1478"/>
      <c r="D292" s="1478"/>
      <c r="E292" s="1478"/>
      <c r="F292" s="1478"/>
      <c r="G292" s="1478"/>
      <c r="H292" s="1478"/>
      <c r="I292" s="1478"/>
      <c r="J292" s="1478"/>
      <c r="K292" s="1478"/>
      <c r="L292" s="1478"/>
      <c r="M292" s="1478"/>
      <c r="N292" s="1478"/>
      <c r="O292" s="1478"/>
      <c r="P292" s="1478"/>
      <c r="Q292" s="1478"/>
      <c r="R292" s="1478"/>
      <c r="S292" s="1479"/>
    </row>
    <row r="293" spans="1:19" x14ac:dyDescent="0.25">
      <c r="A293" s="1477"/>
      <c r="B293" s="1478"/>
      <c r="C293" s="1478"/>
      <c r="D293" s="1478"/>
      <c r="E293" s="1478"/>
      <c r="F293" s="1478"/>
      <c r="G293" s="1478"/>
      <c r="H293" s="1478"/>
      <c r="I293" s="1478"/>
      <c r="J293" s="1478"/>
      <c r="K293" s="1478"/>
      <c r="L293" s="1478"/>
      <c r="M293" s="1478"/>
      <c r="N293" s="1478"/>
      <c r="O293" s="1478"/>
      <c r="P293" s="1478"/>
      <c r="Q293" s="1478"/>
      <c r="R293" s="1478"/>
      <c r="S293" s="1479"/>
    </row>
    <row r="294" spans="1:19" x14ac:dyDescent="0.25">
      <c r="A294" s="1480"/>
      <c r="B294" s="1481"/>
      <c r="C294" s="1481"/>
      <c r="D294" s="1481"/>
      <c r="E294" s="1481"/>
      <c r="F294" s="1481"/>
      <c r="G294" s="1481"/>
      <c r="H294" s="1481"/>
      <c r="I294" s="1481"/>
      <c r="J294" s="1481"/>
      <c r="K294" s="1481"/>
      <c r="L294" s="1481"/>
      <c r="M294" s="1481"/>
      <c r="N294" s="1481"/>
      <c r="O294" s="1481"/>
      <c r="P294" s="1481"/>
      <c r="Q294" s="1481"/>
      <c r="R294" s="1481"/>
      <c r="S294" s="1482"/>
    </row>
    <row r="295" spans="1:19" x14ac:dyDescent="0.25">
      <c r="A295" s="1437" t="s">
        <v>60</v>
      </c>
      <c r="B295" s="1438"/>
      <c r="C295" s="1438"/>
      <c r="D295" s="1438"/>
      <c r="E295" s="665"/>
      <c r="F295" s="665"/>
      <c r="G295" s="665"/>
      <c r="H295" s="665"/>
      <c r="I295" s="665"/>
      <c r="J295" s="665"/>
      <c r="K295" s="666"/>
      <c r="L295" s="665"/>
      <c r="M295" s="665"/>
      <c r="N295" s="665"/>
      <c r="O295" s="665"/>
      <c r="P295" s="665"/>
      <c r="Q295" s="665"/>
      <c r="R295" s="665"/>
      <c r="S295" s="669"/>
    </row>
    <row r="296" spans="1:19" x14ac:dyDescent="0.25">
      <c r="A296" s="664"/>
      <c r="B296" s="654"/>
      <c r="C296" s="654"/>
      <c r="D296" s="654"/>
      <c r="E296" s="654"/>
      <c r="F296" s="654"/>
      <c r="G296" s="654"/>
      <c r="H296" s="654"/>
      <c r="I296" s="654"/>
      <c r="J296" s="654"/>
      <c r="K296" s="654"/>
      <c r="L296" s="654"/>
      <c r="M296" s="654"/>
      <c r="N296" s="654"/>
      <c r="O296" s="654"/>
      <c r="P296" s="654"/>
      <c r="Q296" s="654"/>
      <c r="R296" s="654"/>
      <c r="S296" s="663"/>
    </row>
    <row r="297" spans="1:19" x14ac:dyDescent="0.25">
      <c r="A297" s="664"/>
      <c r="B297" s="338" t="s">
        <v>1456</v>
      </c>
      <c r="C297" s="338"/>
      <c r="D297" s="338"/>
      <c r="E297" s="338"/>
      <c r="F297" s="338"/>
      <c r="G297" s="338"/>
      <c r="H297" s="338"/>
      <c r="I297" s="1076"/>
      <c r="J297" s="338" t="s">
        <v>1407</v>
      </c>
      <c r="K297" s="338"/>
      <c r="L297" s="338"/>
      <c r="M297" s="338"/>
      <c r="N297" s="832"/>
      <c r="O297" s="832"/>
      <c r="P297" s="832"/>
      <c r="Q297" s="832"/>
      <c r="R297" s="654"/>
      <c r="S297" s="663"/>
    </row>
    <row r="298" spans="1:19" x14ac:dyDescent="0.25">
      <c r="A298" s="664"/>
      <c r="B298" s="338" t="s">
        <v>1451</v>
      </c>
      <c r="C298" s="338"/>
      <c r="D298" s="338"/>
      <c r="E298" s="338"/>
      <c r="F298" s="338"/>
      <c r="G298" s="338"/>
      <c r="H298" s="338"/>
      <c r="I298" s="1076">
        <v>9</v>
      </c>
      <c r="J298" s="338" t="s">
        <v>1457</v>
      </c>
      <c r="K298" s="338"/>
      <c r="L298" s="338"/>
      <c r="M298" s="338"/>
      <c r="N298" s="654"/>
      <c r="O298" s="654"/>
      <c r="P298" s="654"/>
      <c r="Q298" s="654"/>
      <c r="R298" s="654"/>
      <c r="S298" s="663"/>
    </row>
    <row r="299" spans="1:19" x14ac:dyDescent="0.25">
      <c r="A299" s="913"/>
      <c r="B299" s="338" t="s">
        <v>1452</v>
      </c>
      <c r="C299" s="338"/>
      <c r="D299" s="338"/>
      <c r="E299" s="338"/>
      <c r="F299" s="338"/>
      <c r="G299" s="338"/>
      <c r="H299" s="338"/>
      <c r="I299" s="1076">
        <v>8</v>
      </c>
      <c r="J299" s="338" t="s">
        <v>981</v>
      </c>
      <c r="K299" s="338"/>
      <c r="L299" s="338"/>
      <c r="M299" s="338"/>
      <c r="N299" s="654"/>
      <c r="O299" s="654"/>
      <c r="P299" s="654"/>
      <c r="Q299" s="654"/>
      <c r="R299" s="654"/>
      <c r="S299" s="663"/>
    </row>
    <row r="300" spans="1:19" x14ac:dyDescent="0.25">
      <c r="A300" s="913"/>
      <c r="B300" s="338" t="s">
        <v>1472</v>
      </c>
      <c r="C300" s="338"/>
      <c r="D300" s="338"/>
      <c r="E300" s="338"/>
      <c r="F300" s="338"/>
      <c r="G300" s="338"/>
      <c r="H300" s="338"/>
      <c r="I300" s="1076">
        <v>37</v>
      </c>
      <c r="J300" s="338" t="s">
        <v>981</v>
      </c>
      <c r="K300" s="338"/>
      <c r="L300" s="338"/>
      <c r="M300" s="338"/>
      <c r="N300" s="654"/>
      <c r="O300" s="654"/>
      <c r="P300" s="654"/>
      <c r="Q300" s="654"/>
      <c r="R300" s="654"/>
      <c r="S300" s="663"/>
    </row>
    <row r="301" spans="1:19" x14ac:dyDescent="0.25">
      <c r="A301" s="913"/>
      <c r="B301" s="338" t="s">
        <v>1470</v>
      </c>
      <c r="C301" s="338"/>
      <c r="D301" s="338"/>
      <c r="E301" s="338"/>
      <c r="F301" s="338"/>
      <c r="G301" s="338"/>
      <c r="H301" s="338"/>
      <c r="I301" s="1076"/>
      <c r="J301" s="338" t="s">
        <v>962</v>
      </c>
      <c r="K301" s="338"/>
      <c r="L301" s="338"/>
      <c r="M301" s="338"/>
      <c r="N301" s="654"/>
      <c r="O301" s="654"/>
      <c r="P301" s="654"/>
      <c r="Q301" s="654"/>
      <c r="R301" s="654"/>
      <c r="S301" s="663"/>
    </row>
    <row r="302" spans="1:19" x14ac:dyDescent="0.25">
      <c r="A302" s="913"/>
      <c r="B302" s="338" t="s">
        <v>1471</v>
      </c>
      <c r="C302" s="338"/>
      <c r="D302" s="338"/>
      <c r="E302" s="338"/>
      <c r="F302" s="338"/>
      <c r="G302" s="338"/>
      <c r="H302" s="338"/>
      <c r="I302" s="1076">
        <v>4</v>
      </c>
      <c r="J302" s="338" t="s">
        <v>962</v>
      </c>
      <c r="K302" s="338"/>
      <c r="L302" s="338"/>
      <c r="M302" s="338"/>
      <c r="N302" s="654"/>
      <c r="O302" s="654"/>
      <c r="P302" s="654"/>
      <c r="Q302" s="654"/>
      <c r="R302" s="654"/>
      <c r="S302" s="663"/>
    </row>
    <row r="303" spans="1:19" x14ac:dyDescent="0.25">
      <c r="A303" s="913"/>
      <c r="B303" s="982"/>
      <c r="C303" s="832"/>
      <c r="D303" s="832"/>
      <c r="E303" s="832"/>
      <c r="F303" s="832"/>
      <c r="G303" s="832"/>
      <c r="H303" s="832"/>
      <c r="I303" s="832"/>
      <c r="J303" s="660"/>
      <c r="K303" s="654"/>
      <c r="L303" s="884"/>
      <c r="M303" s="654"/>
      <c r="N303" s="654"/>
      <c r="O303" s="654"/>
      <c r="P303" s="654"/>
      <c r="Q303" s="654"/>
      <c r="R303" s="654"/>
      <c r="S303" s="663"/>
    </row>
    <row r="304" spans="1:19" x14ac:dyDescent="0.25">
      <c r="A304" s="913"/>
      <c r="B304" s="457" t="s">
        <v>1473</v>
      </c>
      <c r="C304" s="832"/>
      <c r="D304" s="832"/>
      <c r="E304" s="832"/>
      <c r="F304" s="832"/>
      <c r="G304" s="832"/>
      <c r="H304" s="832"/>
      <c r="I304" s="832"/>
      <c r="J304" s="660"/>
      <c r="K304" s="654"/>
      <c r="L304" s="884"/>
      <c r="M304" s="654"/>
      <c r="N304" s="654"/>
      <c r="O304" s="654"/>
      <c r="P304" s="654"/>
      <c r="Q304" s="654"/>
      <c r="R304" s="654"/>
      <c r="S304" s="663"/>
    </row>
    <row r="305" spans="1:19" x14ac:dyDescent="0.25">
      <c r="A305" s="875"/>
      <c r="B305" s="832"/>
      <c r="C305" s="654"/>
      <c r="D305" s="654"/>
      <c r="E305" s="654"/>
      <c r="F305" s="654"/>
      <c r="G305" s="654"/>
      <c r="H305" s="916" t="s">
        <v>961</v>
      </c>
      <c r="I305" s="654"/>
      <c r="J305" s="654"/>
      <c r="K305" s="660"/>
      <c r="L305" s="654"/>
      <c r="M305" s="943"/>
      <c r="N305" s="943"/>
      <c r="O305" s="916" t="s">
        <v>61</v>
      </c>
      <c r="P305" s="654"/>
      <c r="Q305" s="654"/>
      <c r="R305" s="654"/>
      <c r="S305" s="663"/>
    </row>
    <row r="306" spans="1:19" x14ac:dyDescent="0.25">
      <c r="A306" s="875"/>
      <c r="B306" s="654"/>
      <c r="C306" s="654"/>
      <c r="D306" s="654"/>
      <c r="E306" s="654"/>
      <c r="F306" s="654"/>
      <c r="G306" s="899"/>
      <c r="H306" s="831"/>
      <c r="I306" s="994" t="s">
        <v>1407</v>
      </c>
      <c r="J306" s="980" t="s">
        <v>1459</v>
      </c>
      <c r="K306" s="942"/>
      <c r="L306" s="931" t="s">
        <v>1475</v>
      </c>
      <c r="M306" s="1060">
        <v>0.3</v>
      </c>
      <c r="N306" s="1061" t="s">
        <v>1220</v>
      </c>
      <c r="O306" s="883"/>
      <c r="P306" s="831"/>
      <c r="Q306" s="979" t="s">
        <v>62</v>
      </c>
      <c r="R306" s="654"/>
      <c r="S306" s="663"/>
    </row>
    <row r="307" spans="1:19" x14ac:dyDescent="0.25">
      <c r="A307" s="875"/>
      <c r="B307" s="654"/>
      <c r="C307" s="654"/>
      <c r="D307" s="654"/>
      <c r="E307" s="654"/>
      <c r="F307" s="654"/>
      <c r="G307" s="915"/>
      <c r="H307" s="654"/>
      <c r="I307" s="654"/>
      <c r="J307" s="660"/>
      <c r="K307" s="654"/>
      <c r="L307" s="916"/>
      <c r="M307" s="654"/>
      <c r="N307" s="654"/>
      <c r="O307" s="654"/>
      <c r="P307" s="654"/>
      <c r="Q307" s="654"/>
      <c r="R307" s="654"/>
      <c r="S307" s="663"/>
    </row>
    <row r="308" spans="1:19" x14ac:dyDescent="0.25">
      <c r="A308" s="875"/>
      <c r="B308" s="338"/>
      <c r="C308" s="338"/>
      <c r="D308" s="338"/>
      <c r="E308" s="338"/>
      <c r="F308" s="338"/>
      <c r="G308" s="338"/>
      <c r="H308" s="338"/>
      <c r="I308" s="1026"/>
      <c r="J308" s="338"/>
      <c r="K308" s="338"/>
      <c r="L308" s="338"/>
      <c r="M308" s="338"/>
      <c r="N308" s="832"/>
      <c r="O308" s="832"/>
      <c r="P308" s="832"/>
      <c r="Q308" s="832"/>
      <c r="R308" s="654"/>
      <c r="S308" s="663"/>
    </row>
    <row r="309" spans="1:19" x14ac:dyDescent="0.25">
      <c r="A309" s="664"/>
      <c r="B309" s="338"/>
      <c r="C309" s="338"/>
      <c r="D309" s="338"/>
      <c r="E309" s="338"/>
      <c r="F309" s="338"/>
      <c r="G309" s="338"/>
      <c r="H309" s="338"/>
      <c r="I309" s="1026"/>
      <c r="J309" s="338"/>
      <c r="K309" s="338"/>
      <c r="L309" s="338"/>
      <c r="M309" s="338"/>
      <c r="N309" s="654"/>
      <c r="O309" s="654"/>
      <c r="P309" s="654"/>
      <c r="Q309" s="654"/>
      <c r="R309" s="654"/>
      <c r="S309" s="663"/>
    </row>
    <row r="310" spans="1:19" x14ac:dyDescent="0.25">
      <c r="A310" s="875"/>
      <c r="B310" s="654"/>
      <c r="C310" s="654"/>
      <c r="D310" s="654"/>
      <c r="E310" s="654"/>
      <c r="F310" s="920"/>
      <c r="G310" s="654"/>
      <c r="H310" s="654"/>
      <c r="I310" s="915"/>
      <c r="J310" s="654"/>
      <c r="K310" s="654"/>
      <c r="L310" s="915"/>
      <c r="M310" s="943"/>
      <c r="N310" s="915"/>
      <c r="O310" s="916"/>
      <c r="P310" s="654"/>
      <c r="Q310" s="654"/>
      <c r="R310" s="654"/>
      <c r="S310" s="663"/>
    </row>
    <row r="311" spans="1:19" x14ac:dyDescent="0.25">
      <c r="A311" s="664"/>
      <c r="B311" s="654"/>
      <c r="C311" s="654"/>
      <c r="D311" s="654"/>
      <c r="E311" s="654"/>
      <c r="F311" s="654"/>
      <c r="G311" s="915"/>
      <c r="H311" s="920"/>
      <c r="I311" s="654"/>
      <c r="J311" s="830"/>
      <c r="K311" s="980"/>
      <c r="L311" s="832"/>
      <c r="M311" s="832"/>
      <c r="N311" s="981"/>
      <c r="O311" s="832"/>
      <c r="P311" s="654"/>
      <c r="Q311" s="884"/>
      <c r="R311" s="884"/>
      <c r="S311" s="663"/>
    </row>
    <row r="312" spans="1:19" x14ac:dyDescent="0.25">
      <c r="A312" s="875"/>
      <c r="B312" s="654"/>
      <c r="C312" s="654"/>
      <c r="D312" s="654"/>
      <c r="E312" s="654"/>
      <c r="F312" s="901"/>
      <c r="G312" s="828"/>
      <c r="H312" s="1015"/>
      <c r="I312" s="1015"/>
      <c r="J312" s="897"/>
      <c r="K312" s="897"/>
      <c r="L312" s="897"/>
      <c r="M312" s="828"/>
      <c r="N312" s="900"/>
      <c r="O312" s="574"/>
      <c r="P312" s="574"/>
      <c r="Q312" s="574"/>
      <c r="R312" s="574"/>
      <c r="S312" s="577"/>
    </row>
    <row r="313" spans="1:19" x14ac:dyDescent="0.25">
      <c r="A313" s="1437" t="s">
        <v>352</v>
      </c>
      <c r="B313" s="1438"/>
      <c r="C313" s="1438"/>
      <c r="D313" s="1438"/>
      <c r="E313" s="665"/>
      <c r="F313" s="660"/>
      <c r="G313" s="660"/>
      <c r="H313" s="660"/>
      <c r="I313" s="660"/>
      <c r="J313" s="660"/>
      <c r="K313" s="896"/>
      <c r="L313" s="660"/>
      <c r="M313" s="660"/>
      <c r="N313" s="660"/>
      <c r="O313" s="660"/>
      <c r="P313" s="660"/>
      <c r="Q313" s="660"/>
      <c r="R313" s="660"/>
      <c r="S313" s="669"/>
    </row>
    <row r="314" spans="1:19" x14ac:dyDescent="0.25">
      <c r="A314" s="875"/>
      <c r="B314" s="832"/>
      <c r="C314" s="832"/>
      <c r="D314" s="832"/>
      <c r="E314" s="832"/>
      <c r="F314" s="832"/>
      <c r="G314" s="832"/>
      <c r="H314" s="832"/>
      <c r="I314" s="832"/>
      <c r="J314" s="832"/>
      <c r="K314" s="917"/>
      <c r="L314" s="918"/>
      <c r="M314" s="917"/>
      <c r="N314" s="918" t="s">
        <v>347</v>
      </c>
      <c r="O314" s="832"/>
      <c r="P314" s="918"/>
      <c r="Q314" s="832"/>
      <c r="R314" s="654"/>
      <c r="S314" s="663"/>
    </row>
    <row r="315" spans="1:19" x14ac:dyDescent="0.25">
      <c r="A315" s="875"/>
      <c r="B315" s="832"/>
      <c r="C315" s="832"/>
      <c r="D315" s="832"/>
      <c r="E315" s="832"/>
      <c r="F315" s="832"/>
      <c r="G315" s="944" t="s">
        <v>1479</v>
      </c>
      <c r="H315" s="832"/>
      <c r="I315" s="832"/>
      <c r="J315" s="832"/>
      <c r="K315" s="917"/>
      <c r="L315" s="918"/>
      <c r="M315" s="917"/>
      <c r="N315" s="944" t="s">
        <v>1476</v>
      </c>
      <c r="O315" s="944" t="s">
        <v>1462</v>
      </c>
      <c r="P315" s="660"/>
      <c r="Q315" s="944" t="s">
        <v>1478</v>
      </c>
      <c r="R315" s="917"/>
      <c r="S315" s="663"/>
    </row>
    <row r="316" spans="1:19" x14ac:dyDescent="0.25">
      <c r="A316" s="875"/>
      <c r="B316" s="832"/>
      <c r="C316" s="832"/>
      <c r="D316" s="832"/>
      <c r="E316" s="832"/>
      <c r="F316" s="832"/>
      <c r="G316" s="944"/>
      <c r="H316" s="832"/>
      <c r="I316" s="832"/>
      <c r="J316" s="832"/>
      <c r="K316" s="917"/>
      <c r="L316" s="918"/>
      <c r="M316" s="917"/>
      <c r="N316" s="944"/>
      <c r="O316" s="944"/>
      <c r="P316" s="660"/>
      <c r="Q316" s="944"/>
      <c r="R316" s="917"/>
      <c r="S316" s="663"/>
    </row>
    <row r="317" spans="1:19" x14ac:dyDescent="0.25">
      <c r="A317" s="875"/>
      <c r="B317" s="832"/>
      <c r="C317" s="832"/>
      <c r="D317" s="832"/>
      <c r="E317" s="832"/>
      <c r="F317" s="832"/>
      <c r="G317" s="832" t="s">
        <v>1480</v>
      </c>
      <c r="H317" s="832"/>
      <c r="I317" s="832"/>
      <c r="J317" s="832"/>
      <c r="K317" s="917"/>
      <c r="L317" s="918"/>
      <c r="M317" s="917"/>
      <c r="N317" s="944" t="s">
        <v>1477</v>
      </c>
      <c r="O317" s="944" t="s">
        <v>1462</v>
      </c>
      <c r="P317" s="660"/>
      <c r="Q317" s="654"/>
      <c r="R317" s="654"/>
      <c r="S317" s="663"/>
    </row>
    <row r="318" spans="1:19" x14ac:dyDescent="0.25">
      <c r="A318" s="875"/>
      <c r="B318" s="832"/>
      <c r="C318" s="832"/>
      <c r="D318" s="832"/>
      <c r="E318" s="944"/>
      <c r="F318" s="832"/>
      <c r="G318" s="832"/>
      <c r="H318" s="832"/>
      <c r="I318" s="832"/>
      <c r="J318" s="832"/>
      <c r="K318" s="1011"/>
      <c r="L318" s="660"/>
      <c r="M318" s="892"/>
      <c r="N318" s="917"/>
      <c r="O318" s="944"/>
      <c r="P318" s="654"/>
      <c r="Q318" s="944"/>
      <c r="R318" s="917"/>
      <c r="S318" s="663"/>
    </row>
    <row r="319" spans="1:19" ht="15.75" customHeight="1" x14ac:dyDescent="0.25">
      <c r="A319" s="875" t="s">
        <v>1221</v>
      </c>
      <c r="B319" s="832"/>
      <c r="C319" s="832"/>
      <c r="D319" s="832"/>
      <c r="E319" s="944"/>
      <c r="F319" s="832"/>
      <c r="G319" s="832"/>
      <c r="H319" s="832"/>
      <c r="I319" s="832"/>
      <c r="J319" s="832"/>
      <c r="K319" s="1011"/>
      <c r="L319" s="892"/>
      <c r="M319" s="892"/>
      <c r="N319" s="892"/>
      <c r="O319" s="944"/>
      <c r="P319" s="895"/>
      <c r="Q319" s="944"/>
      <c r="R319" s="917"/>
      <c r="S319" s="663"/>
    </row>
    <row r="320" spans="1:19" x14ac:dyDescent="0.25">
      <c r="A320" s="875"/>
      <c r="B320" s="832"/>
      <c r="C320" s="457" t="s">
        <v>1028</v>
      </c>
      <c r="D320" s="832"/>
      <c r="E320" s="832"/>
      <c r="F320" s="832"/>
      <c r="G320" s="832"/>
      <c r="H320" s="832"/>
      <c r="I320" s="832"/>
      <c r="J320" s="832"/>
      <c r="K320" s="1011"/>
      <c r="L320" s="892"/>
      <c r="M320" s="892"/>
      <c r="N320" s="895" t="s">
        <v>1053</v>
      </c>
      <c r="O320" s="892"/>
      <c r="P320" s="892"/>
      <c r="Q320" s="895"/>
      <c r="R320" s="654"/>
      <c r="S320" s="663"/>
    </row>
    <row r="321" spans="1:19" x14ac:dyDescent="0.25">
      <c r="A321" s="875"/>
      <c r="B321" s="832"/>
      <c r="C321" s="457" t="s">
        <v>1464</v>
      </c>
      <c r="D321" s="832"/>
      <c r="E321" s="832"/>
      <c r="F321" s="832"/>
      <c r="G321" s="832"/>
      <c r="H321" s="832"/>
      <c r="I321" s="832"/>
      <c r="J321" s="832"/>
      <c r="K321" s="1011"/>
      <c r="L321" s="892"/>
      <c r="M321" s="892"/>
      <c r="N321" s="895"/>
      <c r="O321" s="892"/>
      <c r="P321" s="892"/>
      <c r="Q321" s="895"/>
      <c r="R321" s="654"/>
      <c r="S321" s="663"/>
    </row>
    <row r="322" spans="1:19" x14ac:dyDescent="0.25">
      <c r="A322" s="875"/>
      <c r="B322" s="832"/>
      <c r="C322" s="457" t="s">
        <v>1465</v>
      </c>
      <c r="D322" s="832"/>
      <c r="E322" s="832"/>
      <c r="F322" s="832"/>
      <c r="G322" s="832"/>
      <c r="H322" s="832"/>
      <c r="I322" s="832"/>
      <c r="J322" s="832"/>
      <c r="K322" s="917"/>
      <c r="L322" s="918"/>
      <c r="M322" s="917"/>
      <c r="N322" s="943"/>
      <c r="O322" s="892"/>
      <c r="P322" s="892"/>
      <c r="Q322" s="895"/>
      <c r="R322" s="654"/>
      <c r="S322" s="663"/>
    </row>
    <row r="323" spans="1:19" x14ac:dyDescent="0.25">
      <c r="A323" s="578"/>
      <c r="B323" s="574"/>
      <c r="C323" s="912"/>
      <c r="D323" s="574"/>
      <c r="E323" s="574"/>
      <c r="F323" s="574"/>
      <c r="G323" s="574"/>
      <c r="H323" s="574"/>
      <c r="I323" s="574"/>
      <c r="J323" s="574"/>
      <c r="K323" s="574"/>
      <c r="L323" s="574"/>
      <c r="M323" s="574"/>
      <c r="N323" s="1000"/>
      <c r="O323" s="1001"/>
      <c r="P323" s="1001"/>
      <c r="Q323" s="1002"/>
      <c r="R323" s="828"/>
      <c r="S323" s="577"/>
    </row>
    <row r="324" spans="1:19" ht="13.8" x14ac:dyDescent="0.25">
      <c r="A324" s="1452" t="s">
        <v>51</v>
      </c>
      <c r="B324" s="1453"/>
      <c r="C324" s="1453"/>
      <c r="D324" s="1454"/>
      <c r="E324" s="1455" t="s">
        <v>956</v>
      </c>
      <c r="F324" s="1456"/>
      <c r="G324" s="1456"/>
      <c r="H324" s="1456"/>
      <c r="I324" s="1456"/>
      <c r="J324" s="1456"/>
      <c r="K324" s="1456"/>
      <c r="L324" s="1456"/>
      <c r="M324" s="1456"/>
      <c r="N324" s="1456"/>
      <c r="O324" s="1456"/>
      <c r="P324" s="1456"/>
      <c r="Q324" s="1456"/>
      <c r="R324" s="1456"/>
      <c r="S324" s="1457"/>
    </row>
    <row r="325" spans="1:19" ht="13.8" x14ac:dyDescent="0.25">
      <c r="A325" s="1461" t="s">
        <v>1481</v>
      </c>
      <c r="B325" s="1462"/>
      <c r="C325" s="1462"/>
      <c r="D325" s="1463"/>
      <c r="E325" s="1458"/>
      <c r="F325" s="1459"/>
      <c r="G325" s="1459"/>
      <c r="H325" s="1459"/>
      <c r="I325" s="1459"/>
      <c r="J325" s="1459"/>
      <c r="K325" s="1459"/>
      <c r="L325" s="1459"/>
      <c r="M325" s="1459"/>
      <c r="N325" s="1459"/>
      <c r="O325" s="1459"/>
      <c r="P325" s="1459"/>
      <c r="Q325" s="1459"/>
      <c r="R325" s="1459"/>
      <c r="S325" s="1460"/>
    </row>
    <row r="326" spans="1:19" ht="13.8" x14ac:dyDescent="0.25">
      <c r="A326" s="1464" t="s">
        <v>52</v>
      </c>
      <c r="B326" s="1465"/>
      <c r="C326" s="1465"/>
      <c r="D326" s="1466"/>
      <c r="E326" s="1467" t="s">
        <v>1227</v>
      </c>
      <c r="F326" s="1468"/>
      <c r="G326" s="1468"/>
      <c r="H326" s="1468"/>
      <c r="I326" s="1468"/>
      <c r="J326" s="1468"/>
      <c r="K326" s="1468"/>
      <c r="L326" s="1468"/>
      <c r="M326" s="1468"/>
      <c r="N326" s="1468"/>
      <c r="O326" s="1468"/>
      <c r="P326" s="1468"/>
      <c r="Q326" s="1468"/>
      <c r="R326" s="1468"/>
      <c r="S326" s="1469"/>
    </row>
    <row r="327" spans="1:19" x14ac:dyDescent="0.25">
      <c r="A327" s="1437" t="s">
        <v>53</v>
      </c>
      <c r="B327" s="1438"/>
      <c r="C327" s="1438"/>
      <c r="D327" s="1438"/>
      <c r="E327" s="1017"/>
      <c r="F327" s="660"/>
      <c r="G327" s="660"/>
      <c r="H327" s="660"/>
      <c r="I327" s="660"/>
      <c r="J327" s="660"/>
      <c r="K327" s="660"/>
      <c r="L327" s="660"/>
      <c r="M327" s="660"/>
      <c r="N327" s="660"/>
      <c r="O327" s="660"/>
      <c r="P327" s="660"/>
      <c r="Q327" s="660"/>
      <c r="R327" s="660"/>
      <c r="S327" s="661"/>
    </row>
    <row r="328" spans="1:19" x14ac:dyDescent="0.25">
      <c r="A328" s="1470" t="s">
        <v>1482</v>
      </c>
      <c r="B328" s="1471"/>
      <c r="C328" s="1471"/>
      <c r="D328" s="1471"/>
      <c r="E328" s="1471"/>
      <c r="F328" s="1471"/>
      <c r="G328" s="1471"/>
      <c r="H328" s="1471"/>
      <c r="I328" s="1471"/>
      <c r="J328" s="1471"/>
      <c r="K328" s="1471"/>
      <c r="L328" s="1471"/>
      <c r="M328" s="1471"/>
      <c r="N328" s="1471"/>
      <c r="O328" s="1471"/>
      <c r="P328" s="1471"/>
      <c r="Q328" s="1471"/>
      <c r="R328" s="1471"/>
      <c r="S328" s="1472"/>
    </row>
    <row r="329" spans="1:19" x14ac:dyDescent="0.25">
      <c r="A329" s="1473"/>
      <c r="B329" s="1471"/>
      <c r="C329" s="1471"/>
      <c r="D329" s="1471"/>
      <c r="E329" s="1471"/>
      <c r="F329" s="1471"/>
      <c r="G329" s="1471"/>
      <c r="H329" s="1471"/>
      <c r="I329" s="1471"/>
      <c r="J329" s="1471"/>
      <c r="K329" s="1471"/>
      <c r="L329" s="1471"/>
      <c r="M329" s="1471"/>
      <c r="N329" s="1471"/>
      <c r="O329" s="1471"/>
      <c r="P329" s="1471"/>
      <c r="Q329" s="1471"/>
      <c r="R329" s="1471"/>
      <c r="S329" s="1472"/>
    </row>
    <row r="330" spans="1:19" x14ac:dyDescent="0.25">
      <c r="A330" s="1473"/>
      <c r="B330" s="1471"/>
      <c r="C330" s="1471"/>
      <c r="D330" s="1471"/>
      <c r="E330" s="1471"/>
      <c r="F330" s="1471"/>
      <c r="G330" s="1471"/>
      <c r="H330" s="1471"/>
      <c r="I330" s="1471"/>
      <c r="J330" s="1471"/>
      <c r="K330" s="1471"/>
      <c r="L330" s="1471"/>
      <c r="M330" s="1471"/>
      <c r="N330" s="1471"/>
      <c r="O330" s="1471"/>
      <c r="P330" s="1471"/>
      <c r="Q330" s="1471"/>
      <c r="R330" s="1471"/>
      <c r="S330" s="1472"/>
    </row>
    <row r="331" spans="1:19" x14ac:dyDescent="0.25">
      <c r="A331" s="1473"/>
      <c r="B331" s="1471"/>
      <c r="C331" s="1471"/>
      <c r="D331" s="1471"/>
      <c r="E331" s="1471"/>
      <c r="F331" s="1471"/>
      <c r="G331" s="1471"/>
      <c r="H331" s="1471"/>
      <c r="I331" s="1471"/>
      <c r="J331" s="1471"/>
      <c r="K331" s="1471"/>
      <c r="L331" s="1471"/>
      <c r="M331" s="1471"/>
      <c r="N331" s="1471"/>
      <c r="O331" s="1471"/>
      <c r="P331" s="1471"/>
      <c r="Q331" s="1471"/>
      <c r="R331" s="1471"/>
      <c r="S331" s="1472"/>
    </row>
    <row r="332" spans="1:19" x14ac:dyDescent="0.25">
      <c r="A332" s="1473"/>
      <c r="B332" s="1471"/>
      <c r="C332" s="1471"/>
      <c r="D332" s="1471"/>
      <c r="E332" s="1471"/>
      <c r="F332" s="1471"/>
      <c r="G332" s="1471"/>
      <c r="H332" s="1471"/>
      <c r="I332" s="1471"/>
      <c r="J332" s="1471"/>
      <c r="K332" s="1471"/>
      <c r="L332" s="1471"/>
      <c r="M332" s="1471"/>
      <c r="N332" s="1471"/>
      <c r="O332" s="1471"/>
      <c r="P332" s="1471"/>
      <c r="Q332" s="1471"/>
      <c r="R332" s="1471"/>
      <c r="S332" s="1472"/>
    </row>
    <row r="333" spans="1:19" x14ac:dyDescent="0.25">
      <c r="A333" s="1473"/>
      <c r="B333" s="1471"/>
      <c r="C333" s="1471"/>
      <c r="D333" s="1471"/>
      <c r="E333" s="1471"/>
      <c r="F333" s="1471"/>
      <c r="G333" s="1471"/>
      <c r="H333" s="1471"/>
      <c r="I333" s="1471"/>
      <c r="J333" s="1471"/>
      <c r="K333" s="1471"/>
      <c r="L333" s="1471"/>
      <c r="M333" s="1471"/>
      <c r="N333" s="1471"/>
      <c r="O333" s="1471"/>
      <c r="P333" s="1471"/>
      <c r="Q333" s="1471"/>
      <c r="R333" s="1471"/>
      <c r="S333" s="1472"/>
    </row>
    <row r="334" spans="1:19" x14ac:dyDescent="0.25">
      <c r="A334" s="1473"/>
      <c r="B334" s="1471"/>
      <c r="C334" s="1471"/>
      <c r="D334" s="1471"/>
      <c r="E334" s="1471"/>
      <c r="F334" s="1471"/>
      <c r="G334" s="1471"/>
      <c r="H334" s="1471"/>
      <c r="I334" s="1471"/>
      <c r="J334" s="1471"/>
      <c r="K334" s="1471"/>
      <c r="L334" s="1471"/>
      <c r="M334" s="1471"/>
      <c r="N334" s="1471"/>
      <c r="O334" s="1471"/>
      <c r="P334" s="1471"/>
      <c r="Q334" s="1471"/>
      <c r="R334" s="1471"/>
      <c r="S334" s="1472"/>
    </row>
    <row r="335" spans="1:19" x14ac:dyDescent="0.25">
      <c r="A335" s="1474"/>
      <c r="B335" s="1475"/>
      <c r="C335" s="1475"/>
      <c r="D335" s="1475"/>
      <c r="E335" s="1475"/>
      <c r="F335" s="1475"/>
      <c r="G335" s="1475"/>
      <c r="H335" s="1475"/>
      <c r="I335" s="1475"/>
      <c r="J335" s="1475"/>
      <c r="K335" s="1475"/>
      <c r="L335" s="1475"/>
      <c r="M335" s="1475"/>
      <c r="N335" s="1475"/>
      <c r="O335" s="1475"/>
      <c r="P335" s="1475"/>
      <c r="Q335" s="1475"/>
      <c r="R335" s="1475"/>
      <c r="S335" s="1476"/>
    </row>
    <row r="336" spans="1:19" x14ac:dyDescent="0.25">
      <c r="A336" s="1437" t="s">
        <v>351</v>
      </c>
      <c r="B336" s="1438"/>
      <c r="C336" s="1438"/>
      <c r="D336" s="1438"/>
      <c r="E336" s="668"/>
      <c r="F336" s="665"/>
      <c r="G336" s="665"/>
      <c r="H336" s="665"/>
      <c r="I336" s="665"/>
      <c r="J336" s="665"/>
      <c r="K336" s="665"/>
      <c r="L336" s="665"/>
      <c r="M336" s="665"/>
      <c r="N336" s="665"/>
      <c r="O336" s="665"/>
      <c r="P336" s="665"/>
      <c r="Q336" s="665"/>
      <c r="R336" s="665"/>
      <c r="S336" s="669"/>
    </row>
    <row r="337" spans="1:19" x14ac:dyDescent="0.25">
      <c r="A337" s="1477"/>
      <c r="B337" s="1478"/>
      <c r="C337" s="1478"/>
      <c r="D337" s="1478"/>
      <c r="E337" s="1478"/>
      <c r="F337" s="1478"/>
      <c r="G337" s="1478"/>
      <c r="H337" s="1478"/>
      <c r="I337" s="1478"/>
      <c r="J337" s="1478"/>
      <c r="K337" s="1478"/>
      <c r="L337" s="1478"/>
      <c r="M337" s="1478"/>
      <c r="N337" s="1478"/>
      <c r="O337" s="1478"/>
      <c r="P337" s="1478"/>
      <c r="Q337" s="1478"/>
      <c r="R337" s="1478"/>
      <c r="S337" s="1479"/>
    </row>
    <row r="338" spans="1:19" x14ac:dyDescent="0.25">
      <c r="A338" s="1480"/>
      <c r="B338" s="1481"/>
      <c r="C338" s="1481"/>
      <c r="D338" s="1481"/>
      <c r="E338" s="1481"/>
      <c r="F338" s="1481"/>
      <c r="G338" s="1481"/>
      <c r="H338" s="1481"/>
      <c r="I338" s="1481"/>
      <c r="J338" s="1481"/>
      <c r="K338" s="1481"/>
      <c r="L338" s="1481"/>
      <c r="M338" s="1481"/>
      <c r="N338" s="1481"/>
      <c r="O338" s="1481"/>
      <c r="P338" s="1481"/>
      <c r="Q338" s="1481"/>
      <c r="R338" s="1481"/>
      <c r="S338" s="1482"/>
    </row>
    <row r="339" spans="1:19" x14ac:dyDescent="0.25">
      <c r="A339" s="1437" t="s">
        <v>54</v>
      </c>
      <c r="B339" s="1438"/>
      <c r="C339" s="1438"/>
      <c r="D339" s="1438"/>
      <c r="E339" s="660"/>
      <c r="F339" s="660"/>
      <c r="G339" s="660"/>
      <c r="H339" s="660"/>
      <c r="I339" s="660"/>
      <c r="J339" s="660"/>
      <c r="K339" s="660"/>
      <c r="L339" s="660"/>
      <c r="M339" s="660"/>
      <c r="N339" s="660"/>
      <c r="O339" s="660"/>
      <c r="P339" s="660"/>
      <c r="Q339" s="660"/>
      <c r="R339" s="660"/>
      <c r="S339" s="661"/>
    </row>
    <row r="340" spans="1:19" x14ac:dyDescent="0.25">
      <c r="A340" s="1477" t="s">
        <v>1483</v>
      </c>
      <c r="B340" s="1478"/>
      <c r="C340" s="1478"/>
      <c r="D340" s="1478"/>
      <c r="E340" s="1478"/>
      <c r="F340" s="1478"/>
      <c r="G340" s="1478"/>
      <c r="H340" s="1478"/>
      <c r="I340" s="1478"/>
      <c r="J340" s="1478"/>
      <c r="K340" s="1478"/>
      <c r="L340" s="1478"/>
      <c r="M340" s="1478"/>
      <c r="N340" s="1478"/>
      <c r="O340" s="1478"/>
      <c r="P340" s="1478"/>
      <c r="Q340" s="1478"/>
      <c r="R340" s="1478"/>
      <c r="S340" s="1479"/>
    </row>
    <row r="341" spans="1:19" x14ac:dyDescent="0.25">
      <c r="A341" s="1477"/>
      <c r="B341" s="1478"/>
      <c r="C341" s="1478"/>
      <c r="D341" s="1478"/>
      <c r="E341" s="1478"/>
      <c r="F341" s="1478"/>
      <c r="G341" s="1478"/>
      <c r="H341" s="1478"/>
      <c r="I341" s="1478"/>
      <c r="J341" s="1478"/>
      <c r="K341" s="1478"/>
      <c r="L341" s="1478"/>
      <c r="M341" s="1478"/>
      <c r="N341" s="1478"/>
      <c r="O341" s="1478"/>
      <c r="P341" s="1478"/>
      <c r="Q341" s="1478"/>
      <c r="R341" s="1478"/>
      <c r="S341" s="1479"/>
    </row>
    <row r="342" spans="1:19" x14ac:dyDescent="0.25">
      <c r="A342" s="1477"/>
      <c r="B342" s="1478"/>
      <c r="C342" s="1478"/>
      <c r="D342" s="1478"/>
      <c r="E342" s="1478"/>
      <c r="F342" s="1478"/>
      <c r="G342" s="1478"/>
      <c r="H342" s="1478"/>
      <c r="I342" s="1478"/>
      <c r="J342" s="1478"/>
      <c r="K342" s="1478"/>
      <c r="L342" s="1478"/>
      <c r="M342" s="1478"/>
      <c r="N342" s="1478"/>
      <c r="O342" s="1478"/>
      <c r="P342" s="1478"/>
      <c r="Q342" s="1478"/>
      <c r="R342" s="1478"/>
      <c r="S342" s="1479"/>
    </row>
    <row r="343" spans="1:19" x14ac:dyDescent="0.25">
      <c r="A343" s="1477"/>
      <c r="B343" s="1478"/>
      <c r="C343" s="1478"/>
      <c r="D343" s="1478"/>
      <c r="E343" s="1478"/>
      <c r="F343" s="1478"/>
      <c r="G343" s="1478"/>
      <c r="H343" s="1478"/>
      <c r="I343" s="1478"/>
      <c r="J343" s="1478"/>
      <c r="K343" s="1478"/>
      <c r="L343" s="1478"/>
      <c r="M343" s="1478"/>
      <c r="N343" s="1478"/>
      <c r="O343" s="1478"/>
      <c r="P343" s="1478"/>
      <c r="Q343" s="1478"/>
      <c r="R343" s="1478"/>
      <c r="S343" s="1479"/>
    </row>
    <row r="344" spans="1:19" x14ac:dyDescent="0.25">
      <c r="A344" s="1480"/>
      <c r="B344" s="1481"/>
      <c r="C344" s="1481"/>
      <c r="D344" s="1481"/>
      <c r="E344" s="1481"/>
      <c r="F344" s="1481"/>
      <c r="G344" s="1481"/>
      <c r="H344" s="1481"/>
      <c r="I344" s="1481"/>
      <c r="J344" s="1481"/>
      <c r="K344" s="1481"/>
      <c r="L344" s="1481"/>
      <c r="M344" s="1481"/>
      <c r="N344" s="1481"/>
      <c r="O344" s="1481"/>
      <c r="P344" s="1481"/>
      <c r="Q344" s="1481"/>
      <c r="R344" s="1481"/>
      <c r="S344" s="1482"/>
    </row>
    <row r="345" spans="1:19" x14ac:dyDescent="0.25">
      <c r="A345" s="1437" t="s">
        <v>60</v>
      </c>
      <c r="B345" s="1438"/>
      <c r="C345" s="1438"/>
      <c r="D345" s="1438"/>
      <c r="E345" s="665"/>
      <c r="F345" s="665"/>
      <c r="G345" s="665"/>
      <c r="H345" s="665"/>
      <c r="I345" s="665"/>
      <c r="J345" s="665"/>
      <c r="K345" s="666"/>
      <c r="L345" s="665"/>
      <c r="M345" s="665"/>
      <c r="N345" s="665"/>
      <c r="O345" s="665"/>
      <c r="P345" s="665"/>
      <c r="Q345" s="665"/>
      <c r="R345" s="665"/>
      <c r="S345" s="669"/>
    </row>
    <row r="346" spans="1:19" x14ac:dyDescent="0.25">
      <c r="A346" s="1477" t="s">
        <v>1487</v>
      </c>
      <c r="B346" s="1478"/>
      <c r="C346" s="1478"/>
      <c r="D346" s="1478"/>
      <c r="E346" s="1478"/>
      <c r="F346" s="1478"/>
      <c r="G346" s="1478"/>
      <c r="H346" s="1478"/>
      <c r="I346" s="1478"/>
      <c r="J346" s="1478"/>
      <c r="K346" s="1478"/>
      <c r="L346" s="1478"/>
      <c r="M346" s="1478"/>
      <c r="N346" s="1478"/>
      <c r="O346" s="1478"/>
      <c r="P346" s="1478"/>
      <c r="Q346" s="1478"/>
      <c r="R346" s="1478"/>
      <c r="S346" s="1479"/>
    </row>
    <row r="347" spans="1:19" x14ac:dyDescent="0.25">
      <c r="A347" s="1477"/>
      <c r="B347" s="1478"/>
      <c r="C347" s="1478"/>
      <c r="D347" s="1478"/>
      <c r="E347" s="1478"/>
      <c r="F347" s="1478"/>
      <c r="G347" s="1478"/>
      <c r="H347" s="1478"/>
      <c r="I347" s="1478"/>
      <c r="J347" s="1478"/>
      <c r="K347" s="1478"/>
      <c r="L347" s="1478"/>
      <c r="M347" s="1478"/>
      <c r="N347" s="1478"/>
      <c r="O347" s="1478"/>
      <c r="P347" s="1478"/>
      <c r="Q347" s="1478"/>
      <c r="R347" s="1478"/>
      <c r="S347" s="1479"/>
    </row>
    <row r="348" spans="1:19" x14ac:dyDescent="0.25">
      <c r="A348" s="1477"/>
      <c r="B348" s="1478"/>
      <c r="C348" s="1478"/>
      <c r="D348" s="1478"/>
      <c r="E348" s="1478"/>
      <c r="F348" s="1478"/>
      <c r="G348" s="1478"/>
      <c r="H348" s="1478"/>
      <c r="I348" s="1478"/>
      <c r="J348" s="1478"/>
      <c r="K348" s="1478"/>
      <c r="L348" s="1478"/>
      <c r="M348" s="1478"/>
      <c r="N348" s="1478"/>
      <c r="O348" s="1478"/>
      <c r="P348" s="1478"/>
      <c r="Q348" s="1478"/>
      <c r="R348" s="1478"/>
      <c r="S348" s="1479"/>
    </row>
    <row r="349" spans="1:19" x14ac:dyDescent="0.25">
      <c r="A349" s="1019"/>
      <c r="B349" s="1020"/>
      <c r="C349" s="1020"/>
      <c r="D349" s="1020"/>
      <c r="E349" s="1020"/>
      <c r="F349" s="1020"/>
      <c r="G349" s="1020"/>
      <c r="H349" s="1020"/>
      <c r="I349" s="1020"/>
      <c r="J349" s="1020"/>
      <c r="K349" s="1020"/>
      <c r="L349" s="1020"/>
      <c r="M349" s="1020"/>
      <c r="N349" s="1020"/>
      <c r="O349" s="1020"/>
      <c r="P349" s="1020"/>
      <c r="Q349" s="1020"/>
      <c r="R349" s="1020"/>
      <c r="S349" s="1021"/>
    </row>
    <row r="350" spans="1:19" x14ac:dyDescent="0.25">
      <c r="A350" s="1019"/>
      <c r="B350" s="338" t="s">
        <v>1484</v>
      </c>
      <c r="C350" s="832"/>
      <c r="D350" s="832"/>
      <c r="E350" s="832"/>
      <c r="F350" s="917"/>
      <c r="G350" s="832"/>
      <c r="H350" s="832"/>
      <c r="I350" s="832"/>
      <c r="J350" s="832"/>
      <c r="K350" s="832"/>
      <c r="L350" s="832"/>
      <c r="M350" s="654"/>
      <c r="N350" s="654"/>
      <c r="O350" s="457"/>
      <c r="P350" s="832"/>
      <c r="Q350" s="1020"/>
      <c r="R350" s="1020"/>
      <c r="S350" s="1021"/>
    </row>
    <row r="351" spans="1:19" x14ac:dyDescent="0.25">
      <c r="A351" s="1019"/>
      <c r="B351" s="338" t="s">
        <v>1485</v>
      </c>
      <c r="C351" s="832"/>
      <c r="D351" s="832"/>
      <c r="E351" s="832"/>
      <c r="F351" s="832"/>
      <c r="G351" s="832"/>
      <c r="H351" s="832"/>
      <c r="I351" s="832"/>
      <c r="J351" s="832"/>
      <c r="K351" s="832"/>
      <c r="L351" s="832"/>
      <c r="M351" s="654"/>
      <c r="N351" s="654"/>
      <c r="O351" s="1078"/>
      <c r="P351" s="832"/>
      <c r="Q351" s="1020"/>
      <c r="R351" s="1020"/>
      <c r="S351" s="1021"/>
    </row>
    <row r="352" spans="1:19" x14ac:dyDescent="0.25">
      <c r="A352" s="1019"/>
      <c r="B352" s="338" t="s">
        <v>1416</v>
      </c>
      <c r="C352" s="457"/>
      <c r="D352" s="457"/>
      <c r="E352" s="457"/>
      <c r="F352" s="457"/>
      <c r="G352" s="457"/>
      <c r="H352" s="457"/>
      <c r="I352" s="457"/>
      <c r="J352" s="457"/>
      <c r="K352" s="457"/>
      <c r="L352" s="457"/>
      <c r="M352" s="457"/>
      <c r="N352" s="457"/>
      <c r="O352" s="457"/>
      <c r="P352" s="457"/>
      <c r="Q352" s="1020"/>
      <c r="R352" s="1020"/>
      <c r="S352" s="1021"/>
    </row>
    <row r="353" spans="1:19" x14ac:dyDescent="0.25">
      <c r="A353" s="1019"/>
      <c r="B353" s="338" t="s">
        <v>1418</v>
      </c>
      <c r="C353" s="457"/>
      <c r="D353" s="457"/>
      <c r="E353" s="457"/>
      <c r="F353" s="457"/>
      <c r="G353" s="457"/>
      <c r="H353" s="457"/>
      <c r="I353" s="457"/>
      <c r="J353" s="457"/>
      <c r="K353" s="457"/>
      <c r="L353" s="457"/>
      <c r="M353" s="457"/>
      <c r="N353" s="457"/>
      <c r="O353" s="457"/>
      <c r="P353" s="457"/>
      <c r="Q353" s="1020"/>
      <c r="R353" s="1020"/>
      <c r="S353" s="1021"/>
    </row>
    <row r="354" spans="1:19" x14ac:dyDescent="0.25">
      <c r="A354" s="1019"/>
      <c r="B354" s="338"/>
      <c r="C354" s="457"/>
      <c r="D354" s="457"/>
      <c r="E354" s="457"/>
      <c r="F354" s="457"/>
      <c r="G354" s="457"/>
      <c r="H354" s="457"/>
      <c r="I354" s="457"/>
      <c r="J354" s="457"/>
      <c r="K354" s="457"/>
      <c r="L354" s="457"/>
      <c r="M354" s="457"/>
      <c r="N354" s="457"/>
      <c r="O354" s="457"/>
      <c r="P354" s="457"/>
      <c r="Q354" s="1020"/>
      <c r="R354" s="1020"/>
      <c r="S354" s="1021"/>
    </row>
    <row r="355" spans="1:19" x14ac:dyDescent="0.25">
      <c r="A355" s="1019"/>
      <c r="B355" s="338" t="s">
        <v>1420</v>
      </c>
      <c r="C355" s="457"/>
      <c r="D355" s="457"/>
      <c r="E355" s="457"/>
      <c r="F355" s="457"/>
      <c r="G355" s="457"/>
      <c r="H355" s="457"/>
      <c r="I355" s="457"/>
      <c r="J355" s="457"/>
      <c r="K355" s="457"/>
      <c r="L355" s="457"/>
      <c r="M355" s="457"/>
      <c r="N355" s="457"/>
      <c r="O355" s="457"/>
      <c r="P355" s="457"/>
      <c r="Q355" s="1020"/>
      <c r="R355" s="1020"/>
      <c r="S355" s="1021"/>
    </row>
    <row r="356" spans="1:19" x14ac:dyDescent="0.25">
      <c r="A356" s="1019"/>
      <c r="B356" s="338" t="s">
        <v>1421</v>
      </c>
      <c r="C356" s="457"/>
      <c r="D356" s="457"/>
      <c r="E356" s="457"/>
      <c r="F356" s="457"/>
      <c r="G356" s="457"/>
      <c r="H356" s="457"/>
      <c r="I356" s="457"/>
      <c r="J356" s="457"/>
      <c r="K356" s="457"/>
      <c r="L356" s="457"/>
      <c r="M356" s="457"/>
      <c r="N356" s="457"/>
      <c r="O356" s="457"/>
      <c r="P356" s="457"/>
      <c r="Q356" s="1020"/>
      <c r="R356" s="1020"/>
      <c r="S356" s="1021"/>
    </row>
    <row r="357" spans="1:19" x14ac:dyDescent="0.25">
      <c r="A357" s="1019"/>
      <c r="B357" s="338" t="s">
        <v>1422</v>
      </c>
      <c r="C357" s="457"/>
      <c r="D357" s="457"/>
      <c r="E357" s="457"/>
      <c r="F357" s="457"/>
      <c r="G357" s="457"/>
      <c r="H357" s="457"/>
      <c r="I357" s="457"/>
      <c r="J357" s="457"/>
      <c r="K357" s="457"/>
      <c r="L357" s="457"/>
      <c r="M357" s="457"/>
      <c r="N357" s="457"/>
      <c r="O357" s="457"/>
      <c r="P357" s="457"/>
      <c r="Q357" s="1020"/>
      <c r="R357" s="1020"/>
      <c r="S357" s="1021"/>
    </row>
    <row r="358" spans="1:19" x14ac:dyDescent="0.25">
      <c r="A358" s="1019"/>
      <c r="B358" s="338" t="s">
        <v>1423</v>
      </c>
      <c r="C358" s="457"/>
      <c r="D358" s="457"/>
      <c r="E358" s="457"/>
      <c r="F358" s="457"/>
      <c r="G358" s="457"/>
      <c r="H358" s="457"/>
      <c r="I358" s="457"/>
      <c r="J358" s="457"/>
      <c r="K358" s="457"/>
      <c r="L358" s="457"/>
      <c r="M358" s="457"/>
      <c r="N358" s="457"/>
      <c r="O358" s="457"/>
      <c r="P358" s="457"/>
      <c r="Q358" s="1020"/>
      <c r="R358" s="1020"/>
      <c r="S358" s="1021"/>
    </row>
    <row r="359" spans="1:19" x14ac:dyDescent="0.25">
      <c r="A359" s="913"/>
      <c r="B359" s="457"/>
      <c r="C359" s="457"/>
      <c r="D359" s="457"/>
      <c r="E359" s="457"/>
      <c r="F359" s="457"/>
      <c r="G359" s="457"/>
      <c r="H359" s="457"/>
      <c r="I359" s="457"/>
      <c r="J359" s="457"/>
      <c r="K359" s="457"/>
      <c r="L359" s="457"/>
      <c r="M359" s="457"/>
      <c r="N359" s="457"/>
      <c r="O359" s="457"/>
      <c r="P359" s="457"/>
      <c r="Q359" s="654"/>
      <c r="R359" s="654"/>
      <c r="S359" s="663"/>
    </row>
    <row r="360" spans="1:19" x14ac:dyDescent="0.25">
      <c r="A360" s="875"/>
      <c r="B360" s="457" t="s">
        <v>1486</v>
      </c>
      <c r="C360" s="457"/>
      <c r="D360" s="457"/>
      <c r="E360" s="457"/>
      <c r="F360" s="457"/>
      <c r="G360" s="457"/>
      <c r="H360" s="457"/>
      <c r="I360" s="457"/>
      <c r="J360" s="457"/>
      <c r="K360" s="457"/>
      <c r="L360" s="457"/>
      <c r="M360" s="457"/>
      <c r="N360" s="457"/>
      <c r="O360" s="457"/>
      <c r="P360" s="457"/>
      <c r="Q360" s="654"/>
      <c r="R360" s="654"/>
      <c r="S360" s="663"/>
    </row>
    <row r="361" spans="1:19" x14ac:dyDescent="0.25">
      <c r="A361" s="875"/>
      <c r="B361" s="457"/>
      <c r="C361" s="457"/>
      <c r="D361" s="457"/>
      <c r="E361" s="457"/>
      <c r="F361" s="457"/>
      <c r="G361" s="457"/>
      <c r="H361" s="457"/>
      <c r="I361" s="457"/>
      <c r="J361" s="457"/>
      <c r="K361" s="457"/>
      <c r="L361" s="457"/>
      <c r="M361" s="457"/>
      <c r="N361" s="457"/>
      <c r="O361" s="457"/>
      <c r="P361" s="457"/>
      <c r="Q361" s="654"/>
      <c r="R361" s="654"/>
      <c r="S361" s="663"/>
    </row>
    <row r="362" spans="1:19" x14ac:dyDescent="0.25">
      <c r="A362" s="875"/>
      <c r="B362" s="457"/>
      <c r="C362" s="457"/>
      <c r="D362" s="457"/>
      <c r="E362" s="457"/>
      <c r="F362" s="457"/>
      <c r="G362" s="457"/>
      <c r="H362" s="457"/>
      <c r="I362" s="457"/>
      <c r="J362" s="457"/>
      <c r="K362" s="457"/>
      <c r="L362" s="457"/>
      <c r="M362" s="457"/>
      <c r="N362" s="457"/>
      <c r="O362" s="457"/>
      <c r="P362" s="457"/>
      <c r="Q362" s="654"/>
      <c r="R362" s="654"/>
      <c r="S362" s="663"/>
    </row>
    <row r="363" spans="1:19" x14ac:dyDescent="0.25">
      <c r="A363" s="875"/>
      <c r="B363" s="832"/>
      <c r="C363" s="654"/>
      <c r="D363" s="654"/>
      <c r="E363" s="654"/>
      <c r="F363" s="654"/>
      <c r="G363" s="916" t="s">
        <v>1488</v>
      </c>
      <c r="H363" s="654"/>
      <c r="I363" s="654"/>
      <c r="J363" s="660"/>
      <c r="K363" s="654"/>
      <c r="L363" s="943"/>
      <c r="M363" s="967" t="s">
        <v>61</v>
      </c>
      <c r="N363" s="654"/>
      <c r="O363" s="654"/>
      <c r="P363" s="654"/>
      <c r="Q363" s="654"/>
      <c r="R363" s="654"/>
      <c r="S363" s="663"/>
    </row>
    <row r="364" spans="1:19" x14ac:dyDescent="0.25">
      <c r="A364" s="875"/>
      <c r="B364" s="944" t="s">
        <v>1489</v>
      </c>
      <c r="C364" s="654"/>
      <c r="D364" s="654"/>
      <c r="E364" s="654"/>
      <c r="F364" s="899"/>
      <c r="G364" s="865"/>
      <c r="H364" s="898"/>
      <c r="I364" s="1080" t="s">
        <v>1491</v>
      </c>
      <c r="J364" s="988"/>
      <c r="K364" s="832"/>
      <c r="L364" s="981"/>
      <c r="M364" s="883"/>
      <c r="N364" s="864"/>
      <c r="O364" s="944" t="s">
        <v>62</v>
      </c>
      <c r="P364" s="654"/>
      <c r="Q364" s="654"/>
      <c r="R364" s="654"/>
      <c r="S364" s="663"/>
    </row>
    <row r="365" spans="1:19" x14ac:dyDescent="0.25">
      <c r="A365" s="875"/>
      <c r="B365" s="832"/>
      <c r="C365" s="654"/>
      <c r="D365" s="654"/>
      <c r="E365" s="654"/>
      <c r="F365" s="654"/>
      <c r="G365" s="916" t="s">
        <v>1426</v>
      </c>
      <c r="H365" s="654"/>
      <c r="I365" s="654"/>
      <c r="J365" s="660"/>
      <c r="K365" s="654"/>
      <c r="L365" s="1061" t="s">
        <v>1257</v>
      </c>
      <c r="M365" s="916"/>
      <c r="N365" s="654"/>
      <c r="O365" s="654"/>
      <c r="P365" s="654"/>
      <c r="Q365" s="654"/>
      <c r="R365" s="654"/>
      <c r="S365" s="663"/>
    </row>
    <row r="366" spans="1:19" x14ac:dyDescent="0.25">
      <c r="A366" s="875"/>
      <c r="B366" s="944" t="s">
        <v>1490</v>
      </c>
      <c r="C366" s="654"/>
      <c r="D366" s="654"/>
      <c r="E366" s="654"/>
      <c r="F366" s="899"/>
      <c r="G366" s="865"/>
      <c r="H366" s="898"/>
      <c r="I366" s="1080" t="s">
        <v>1492</v>
      </c>
      <c r="J366" s="988"/>
      <c r="K366" s="832"/>
      <c r="L366" s="981"/>
      <c r="M366" s="883"/>
      <c r="N366" s="864"/>
      <c r="O366" s="944" t="s">
        <v>62</v>
      </c>
      <c r="P366" s="654"/>
      <c r="Q366" s="654"/>
      <c r="R366" s="654"/>
      <c r="S366" s="663"/>
    </row>
    <row r="367" spans="1:19" x14ac:dyDescent="0.25">
      <c r="A367" s="664"/>
      <c r="B367" s="654"/>
      <c r="C367" s="654"/>
      <c r="D367" s="654"/>
      <c r="E367" s="654"/>
      <c r="F367" s="654"/>
      <c r="G367" s="961"/>
      <c r="H367" s="654"/>
      <c r="I367" s="654"/>
      <c r="J367" s="660"/>
      <c r="K367" s="654"/>
      <c r="L367" s="943"/>
      <c r="M367" s="916"/>
      <c r="N367" s="654"/>
      <c r="O367" s="654"/>
      <c r="P367" s="654"/>
      <c r="Q367" s="654"/>
      <c r="R367" s="654"/>
      <c r="S367" s="663"/>
    </row>
    <row r="368" spans="1:19" x14ac:dyDescent="0.25">
      <c r="A368" s="875"/>
      <c r="B368" s="944" t="s">
        <v>60</v>
      </c>
      <c r="C368" s="654"/>
      <c r="D368" s="654"/>
      <c r="E368" s="654"/>
      <c r="F368" s="920"/>
      <c r="G368" s="654"/>
      <c r="H368" s="830"/>
      <c r="I368" s="980"/>
      <c r="J368" s="988"/>
      <c r="K368" s="832"/>
      <c r="L368" s="981"/>
      <c r="M368" s="883"/>
      <c r="N368" s="864"/>
      <c r="O368" s="944" t="s">
        <v>62</v>
      </c>
      <c r="P368" s="654"/>
      <c r="Q368" s="654"/>
      <c r="R368" s="654"/>
      <c r="S368" s="663"/>
    </row>
    <row r="369" spans="1:19" x14ac:dyDescent="0.25">
      <c r="A369" s="664"/>
      <c r="B369" s="654"/>
      <c r="C369" s="654"/>
      <c r="D369" s="654"/>
      <c r="E369" s="654"/>
      <c r="F369" s="654"/>
      <c r="G369" s="915"/>
      <c r="H369" s="654"/>
      <c r="I369" s="654"/>
      <c r="J369" s="660"/>
      <c r="K369" s="654"/>
      <c r="L369" s="916"/>
      <c r="M369" s="654"/>
      <c r="N369" s="654"/>
      <c r="O369" s="654"/>
      <c r="P369" s="654"/>
      <c r="Q369" s="654"/>
      <c r="R369" s="654"/>
      <c r="S369" s="663"/>
    </row>
    <row r="370" spans="1:19" x14ac:dyDescent="0.25">
      <c r="A370" s="875"/>
      <c r="B370" s="654"/>
      <c r="C370" s="654"/>
      <c r="D370" s="654"/>
      <c r="E370" s="654"/>
      <c r="F370" s="901"/>
      <c r="G370" s="828"/>
      <c r="H370" s="1015"/>
      <c r="I370" s="1015"/>
      <c r="J370" s="897"/>
      <c r="K370" s="897"/>
      <c r="L370" s="897"/>
      <c r="M370" s="828"/>
      <c r="N370" s="900"/>
      <c r="O370" s="574"/>
      <c r="P370" s="574"/>
      <c r="Q370" s="574"/>
      <c r="R370" s="574"/>
      <c r="S370" s="577"/>
    </row>
    <row r="371" spans="1:19" x14ac:dyDescent="0.25">
      <c r="A371" s="1437" t="s">
        <v>352</v>
      </c>
      <c r="B371" s="1438"/>
      <c r="C371" s="1438"/>
      <c r="D371" s="1438"/>
      <c r="E371" s="665"/>
      <c r="F371" s="660"/>
      <c r="G371" s="660"/>
      <c r="H371" s="660"/>
      <c r="I371" s="660"/>
      <c r="J371" s="660"/>
      <c r="K371" s="896"/>
      <c r="L371" s="660"/>
      <c r="M371" s="660"/>
      <c r="N371" s="665"/>
      <c r="O371" s="665"/>
      <c r="P371" s="665"/>
      <c r="Q371" s="665"/>
      <c r="R371" s="665"/>
      <c r="S371" s="669"/>
    </row>
    <row r="372" spans="1:19" x14ac:dyDescent="0.25">
      <c r="A372" s="875"/>
      <c r="B372" s="832"/>
      <c r="C372" s="832"/>
      <c r="D372" s="832"/>
      <c r="E372" s="832"/>
      <c r="F372" s="832"/>
      <c r="G372" s="832"/>
      <c r="H372" s="832"/>
      <c r="I372" s="832"/>
      <c r="J372" s="832"/>
      <c r="K372" s="917"/>
      <c r="L372" s="918"/>
      <c r="M372" s="917"/>
      <c r="N372" s="832"/>
      <c r="O372" s="918" t="s">
        <v>347</v>
      </c>
      <c r="P372" s="832"/>
      <c r="Q372" s="832"/>
      <c r="R372" s="917"/>
      <c r="S372" s="663"/>
    </row>
    <row r="373" spans="1:19" x14ac:dyDescent="0.25">
      <c r="A373" s="875"/>
      <c r="B373" s="944" t="s">
        <v>1495</v>
      </c>
      <c r="C373" s="832"/>
      <c r="D373" s="832"/>
      <c r="E373" s="832"/>
      <c r="F373" s="832"/>
      <c r="G373" s="832"/>
      <c r="H373" s="832"/>
      <c r="I373" s="832"/>
      <c r="J373" s="832"/>
      <c r="K373" s="832"/>
      <c r="L373" s="832"/>
      <c r="M373" s="832"/>
      <c r="N373" s="944" t="s">
        <v>1493</v>
      </c>
      <c r="O373" s="944" t="s">
        <v>1494</v>
      </c>
      <c r="P373" s="654"/>
      <c r="Q373" s="944"/>
      <c r="R373" s="917"/>
      <c r="S373" s="663"/>
    </row>
    <row r="374" spans="1:19" x14ac:dyDescent="0.25">
      <c r="A374" s="875"/>
      <c r="B374" s="1081" t="s">
        <v>1376</v>
      </c>
      <c r="C374" s="832"/>
      <c r="D374" s="832"/>
      <c r="E374" s="832"/>
      <c r="F374" s="832"/>
      <c r="G374" s="832"/>
      <c r="H374" s="832"/>
      <c r="I374" s="832"/>
      <c r="J374" s="832"/>
      <c r="K374" s="832"/>
      <c r="L374" s="832"/>
      <c r="M374" s="832"/>
      <c r="N374" s="944"/>
      <c r="O374" s="944"/>
      <c r="P374" s="654"/>
      <c r="Q374" s="944"/>
      <c r="R374" s="917"/>
      <c r="S374" s="663"/>
    </row>
    <row r="375" spans="1:19" x14ac:dyDescent="0.25">
      <c r="A375" s="875"/>
      <c r="B375" s="1081" t="s">
        <v>1377</v>
      </c>
      <c r="C375" s="832"/>
      <c r="D375" s="832"/>
      <c r="E375" s="832"/>
      <c r="F375" s="832"/>
      <c r="G375" s="832"/>
      <c r="H375" s="832"/>
      <c r="I375" s="832"/>
      <c r="J375" s="832"/>
      <c r="K375" s="1011"/>
      <c r="L375" s="892"/>
      <c r="M375" s="892"/>
      <c r="N375" s="895"/>
      <c r="O375" s="892"/>
      <c r="P375" s="892"/>
      <c r="Q375" s="895"/>
      <c r="R375" s="654"/>
      <c r="S375" s="663"/>
    </row>
    <row r="376" spans="1:19" x14ac:dyDescent="0.25">
      <c r="A376" s="875"/>
      <c r="B376" s="943"/>
      <c r="C376" s="832"/>
      <c r="D376" s="832"/>
      <c r="E376" s="832"/>
      <c r="F376" s="832"/>
      <c r="G376" s="832"/>
      <c r="H376" s="832"/>
      <c r="I376" s="832"/>
      <c r="J376" s="832"/>
      <c r="K376" s="1011"/>
      <c r="L376" s="892"/>
      <c r="M376" s="892"/>
      <c r="N376" s="895"/>
      <c r="O376" s="892"/>
      <c r="P376" s="892"/>
      <c r="Q376" s="895"/>
      <c r="R376" s="654"/>
      <c r="S376" s="663"/>
    </row>
    <row r="377" spans="1:19" x14ac:dyDescent="0.25">
      <c r="A377" s="875"/>
      <c r="B377" s="832"/>
      <c r="C377" s="832"/>
      <c r="D377" s="832"/>
      <c r="E377" s="832"/>
      <c r="F377" s="832"/>
      <c r="G377" s="832"/>
      <c r="H377" s="832"/>
      <c r="I377" s="832"/>
      <c r="J377" s="832"/>
      <c r="K377" s="1011"/>
      <c r="L377" s="892"/>
      <c r="M377" s="892"/>
      <c r="N377" s="895"/>
      <c r="O377" s="892"/>
      <c r="P377" s="892"/>
      <c r="Q377" s="895"/>
      <c r="R377" s="654"/>
      <c r="S377" s="663"/>
    </row>
    <row r="378" spans="1:19" x14ac:dyDescent="0.25">
      <c r="A378" s="875"/>
      <c r="B378" s="457" t="s">
        <v>1028</v>
      </c>
      <c r="C378" s="338"/>
      <c r="D378" s="832"/>
      <c r="E378" s="832"/>
      <c r="F378" s="832"/>
      <c r="G378" s="832"/>
      <c r="H378" s="832"/>
      <c r="I378" s="832"/>
      <c r="J378" s="832"/>
      <c r="K378" s="1011"/>
      <c r="L378" s="892"/>
      <c r="M378" s="892"/>
      <c r="N378" s="895"/>
      <c r="O378" s="944" t="s">
        <v>1053</v>
      </c>
      <c r="P378" s="892"/>
      <c r="Q378" s="895"/>
      <c r="R378" s="654"/>
      <c r="S378" s="663"/>
    </row>
    <row r="379" spans="1:19" x14ac:dyDescent="0.25">
      <c r="A379" s="875"/>
      <c r="B379" s="457" t="s">
        <v>1379</v>
      </c>
      <c r="C379" s="338"/>
      <c r="D379" s="832"/>
      <c r="E379" s="832"/>
      <c r="F379" s="832"/>
      <c r="G379" s="832"/>
      <c r="H379" s="832"/>
      <c r="I379" s="832"/>
      <c r="J379" s="832"/>
      <c r="K379" s="1011"/>
      <c r="L379" s="892"/>
      <c r="M379" s="892"/>
      <c r="N379" s="895"/>
      <c r="O379" s="892"/>
      <c r="P379" s="892"/>
      <c r="Q379" s="895"/>
      <c r="R379" s="654"/>
      <c r="S379" s="663"/>
    </row>
    <row r="380" spans="1:19" x14ac:dyDescent="0.25">
      <c r="A380" s="875"/>
      <c r="B380" s="457" t="s">
        <v>1380</v>
      </c>
      <c r="C380" s="338"/>
      <c r="D380" s="832"/>
      <c r="E380" s="832"/>
      <c r="F380" s="832"/>
      <c r="G380" s="832"/>
      <c r="H380" s="832"/>
      <c r="I380" s="832"/>
      <c r="J380" s="832"/>
      <c r="K380" s="917"/>
      <c r="L380" s="918"/>
      <c r="M380" s="917"/>
      <c r="N380" s="832"/>
      <c r="O380" s="832"/>
      <c r="P380" s="918"/>
      <c r="Q380" s="832"/>
      <c r="R380" s="654"/>
      <c r="S380" s="663"/>
    </row>
    <row r="381" spans="1:19" x14ac:dyDescent="0.25">
      <c r="A381" s="578"/>
      <c r="B381" s="574"/>
      <c r="C381" s="574"/>
      <c r="D381" s="574"/>
      <c r="E381" s="574"/>
      <c r="F381" s="574"/>
      <c r="G381" s="574"/>
      <c r="H381" s="574"/>
      <c r="I381" s="574"/>
      <c r="J381" s="574"/>
      <c r="K381" s="574"/>
      <c r="L381" s="574"/>
      <c r="M381" s="574"/>
      <c r="N381" s="574"/>
      <c r="O381" s="574"/>
      <c r="P381" s="574"/>
      <c r="Q381" s="574"/>
      <c r="R381" s="574"/>
      <c r="S381" s="577"/>
    </row>
  </sheetData>
  <sheetProtection formatCells="0" formatRows="0" insertRows="0" deleteRows="0" selectLockedCells="1"/>
  <mergeCells count="99">
    <mergeCell ref="A4:D4"/>
    <mergeCell ref="A1:D1"/>
    <mergeCell ref="E1:S2"/>
    <mergeCell ref="A2:D2"/>
    <mergeCell ref="A3:D3"/>
    <mergeCell ref="E3:S3"/>
    <mergeCell ref="A48:D48"/>
    <mergeCell ref="A49:S51"/>
    <mergeCell ref="B57:C57"/>
    <mergeCell ref="A5:S12"/>
    <mergeCell ref="A13:D13"/>
    <mergeCell ref="A14:S16"/>
    <mergeCell ref="A17:D17"/>
    <mergeCell ref="A18:S30"/>
    <mergeCell ref="A31:D31"/>
    <mergeCell ref="A32:S37"/>
    <mergeCell ref="A77:D77"/>
    <mergeCell ref="A59:D59"/>
    <mergeCell ref="E59:S60"/>
    <mergeCell ref="A60:D60"/>
    <mergeCell ref="A61:D61"/>
    <mergeCell ref="E61:S61"/>
    <mergeCell ref="A62:D62"/>
    <mergeCell ref="A63:S68"/>
    <mergeCell ref="A69:D69"/>
    <mergeCell ref="A70:S71"/>
    <mergeCell ref="A72:D72"/>
    <mergeCell ref="A73:S76"/>
    <mergeCell ref="A125:S132"/>
    <mergeCell ref="A100:D100"/>
    <mergeCell ref="A108:D108"/>
    <mergeCell ref="E108:S109"/>
    <mergeCell ref="A109:D109"/>
    <mergeCell ref="A110:D110"/>
    <mergeCell ref="E110:S110"/>
    <mergeCell ref="A111:D111"/>
    <mergeCell ref="A112:S119"/>
    <mergeCell ref="A120:D120"/>
    <mergeCell ref="A121:S123"/>
    <mergeCell ref="A124:D124"/>
    <mergeCell ref="A133:D133"/>
    <mergeCell ref="A145:D145"/>
    <mergeCell ref="B151:C151"/>
    <mergeCell ref="A153:D153"/>
    <mergeCell ref="E153:S154"/>
    <mergeCell ref="A154:D154"/>
    <mergeCell ref="A199:S199"/>
    <mergeCell ref="A155:D155"/>
    <mergeCell ref="E155:S155"/>
    <mergeCell ref="A156:D156"/>
    <mergeCell ref="A157:S164"/>
    <mergeCell ref="A165:D165"/>
    <mergeCell ref="A166:S168"/>
    <mergeCell ref="A169:D169"/>
    <mergeCell ref="A170:S184"/>
    <mergeCell ref="A185:D185"/>
    <mergeCell ref="A186:S188"/>
    <mergeCell ref="A198:D198"/>
    <mergeCell ref="A242:D242"/>
    <mergeCell ref="A210:D210"/>
    <mergeCell ref="E210:S211"/>
    <mergeCell ref="A211:D211"/>
    <mergeCell ref="A212:D212"/>
    <mergeCell ref="E212:S212"/>
    <mergeCell ref="A213:D213"/>
    <mergeCell ref="A214:S221"/>
    <mergeCell ref="A222:D222"/>
    <mergeCell ref="A223:S225"/>
    <mergeCell ref="A226:D226"/>
    <mergeCell ref="A227:S241"/>
    <mergeCell ref="A280:D280"/>
    <mergeCell ref="A281:S283"/>
    <mergeCell ref="A243:S245"/>
    <mergeCell ref="A258:D258"/>
    <mergeCell ref="A268:D268"/>
    <mergeCell ref="E268:S269"/>
    <mergeCell ref="A269:D269"/>
    <mergeCell ref="A270:D270"/>
    <mergeCell ref="E270:S270"/>
    <mergeCell ref="A271:D271"/>
    <mergeCell ref="A272:S279"/>
    <mergeCell ref="A371:D371"/>
    <mergeCell ref="A326:D326"/>
    <mergeCell ref="E326:S326"/>
    <mergeCell ref="A327:D327"/>
    <mergeCell ref="A328:S335"/>
    <mergeCell ref="A336:D336"/>
    <mergeCell ref="A337:S338"/>
    <mergeCell ref="A339:D339"/>
    <mergeCell ref="A340:S344"/>
    <mergeCell ref="A345:D345"/>
    <mergeCell ref="A346:S348"/>
    <mergeCell ref="A284:D284"/>
    <mergeCell ref="A285:S294"/>
    <mergeCell ref="A295:D295"/>
    <mergeCell ref="A313:D313"/>
    <mergeCell ref="A324:D324"/>
    <mergeCell ref="E324:S325"/>
    <mergeCell ref="A325:D325"/>
  </mergeCells>
  <pageMargins left="0.7" right="0.7" top="0.75" bottom="0.75" header="0.3" footer="0.3"/>
  <pageSetup paperSize="9" orientation="portrait" r:id="rId1"/>
  <rowBreaks count="4" manualBreakCount="4">
    <brk id="107" max="16383" man="1"/>
    <brk id="152" max="16383" man="1"/>
    <brk id="209" max="16383" man="1"/>
    <brk id="3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BF85-0537-40E8-8E9B-6C41DC89BEC2}">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AC989-366B-4D2F-B897-F0E7DCF3F6E2}">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7C85-3463-4211-8BA2-A3C416D8871C}">
  <sheetPr>
    <tabColor rgb="FF7030A0"/>
    <pageSetUpPr fitToPage="1"/>
  </sheetPr>
  <dimension ref="A1:AD36"/>
  <sheetViews>
    <sheetView showGridLines="0" workbookViewId="0">
      <selection activeCell="A2" sqref="A2"/>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AC87-B21B-4433-A50E-5EE336C55F71}">
  <sheetPr>
    <tabColor rgb="FF7030A0"/>
    <pageSetUpPr fitToPage="1"/>
  </sheetPr>
  <dimension ref="A1:AD36"/>
  <sheetViews>
    <sheetView showGridLines="0" workbookViewId="0"/>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B42D8-1A73-4C6E-B81D-1E213D647F4D}">
  <sheetPr>
    <tabColor rgb="FF7030A0"/>
    <pageSetUpPr fitToPage="1"/>
  </sheetPr>
  <dimension ref="A1:AD36"/>
  <sheetViews>
    <sheetView showGridLines="0" topLeftCell="A7" workbookViewId="0"/>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4770-F38D-4A6E-AFE1-61AF59714FED}">
  <sheetPr>
    <tabColor rgb="FF7030A0"/>
    <pageSetUpPr fitToPage="1"/>
  </sheetPr>
  <dimension ref="A1:AD36"/>
  <sheetViews>
    <sheetView showGridLines="0" workbookViewId="0">
      <selection activeCell="G16" sqref="G16"/>
    </sheetView>
  </sheetViews>
  <sheetFormatPr baseColWidth="10" defaultColWidth="10.21875" defaultRowHeight="14.4" outlineLevelRow="1" x14ac:dyDescent="0.3"/>
  <cols>
    <col min="1" max="1" width="19.44140625" style="653" customWidth="1"/>
    <col min="2" max="2" width="11.5546875" style="653" customWidth="1"/>
    <col min="3" max="9" width="10.21875" style="653"/>
    <col min="10" max="10" width="10.5546875" style="653" bestFit="1" customWidth="1"/>
    <col min="11" max="256" width="10.21875" style="653"/>
    <col min="257" max="257" width="19.44140625" style="653" customWidth="1"/>
    <col min="258" max="258" width="11.5546875" style="653" customWidth="1"/>
    <col min="259" max="512" width="10.21875" style="653"/>
    <col min="513" max="513" width="19.44140625" style="653" customWidth="1"/>
    <col min="514" max="514" width="11.5546875" style="653" customWidth="1"/>
    <col min="515" max="768" width="10.21875" style="653"/>
    <col min="769" max="769" width="19.44140625" style="653" customWidth="1"/>
    <col min="770" max="770" width="11.5546875" style="653" customWidth="1"/>
    <col min="771" max="1024" width="10.21875" style="653"/>
    <col min="1025" max="1025" width="19.44140625" style="653" customWidth="1"/>
    <col min="1026" max="1026" width="11.5546875" style="653" customWidth="1"/>
    <col min="1027" max="1280" width="10.21875" style="653"/>
    <col min="1281" max="1281" width="19.44140625" style="653" customWidth="1"/>
    <col min="1282" max="1282" width="11.5546875" style="653" customWidth="1"/>
    <col min="1283" max="1536" width="10.21875" style="653"/>
    <col min="1537" max="1537" width="19.44140625" style="653" customWidth="1"/>
    <col min="1538" max="1538" width="11.5546875" style="653" customWidth="1"/>
    <col min="1539" max="1792" width="10.21875" style="653"/>
    <col min="1793" max="1793" width="19.44140625" style="653" customWidth="1"/>
    <col min="1794" max="1794" width="11.5546875" style="653" customWidth="1"/>
    <col min="1795" max="2048" width="10.21875" style="653"/>
    <col min="2049" max="2049" width="19.44140625" style="653" customWidth="1"/>
    <col min="2050" max="2050" width="11.5546875" style="653" customWidth="1"/>
    <col min="2051" max="2304" width="10.21875" style="653"/>
    <col min="2305" max="2305" width="19.44140625" style="653" customWidth="1"/>
    <col min="2306" max="2306" width="11.5546875" style="653" customWidth="1"/>
    <col min="2307" max="2560" width="10.21875" style="653"/>
    <col min="2561" max="2561" width="19.44140625" style="653" customWidth="1"/>
    <col min="2562" max="2562" width="11.5546875" style="653" customWidth="1"/>
    <col min="2563" max="2816" width="10.21875" style="653"/>
    <col min="2817" max="2817" width="19.44140625" style="653" customWidth="1"/>
    <col min="2818" max="2818" width="11.5546875" style="653" customWidth="1"/>
    <col min="2819" max="3072" width="10.21875" style="653"/>
    <col min="3073" max="3073" width="19.44140625" style="653" customWidth="1"/>
    <col min="3074" max="3074" width="11.5546875" style="653" customWidth="1"/>
    <col min="3075" max="3328" width="10.21875" style="653"/>
    <col min="3329" max="3329" width="19.44140625" style="653" customWidth="1"/>
    <col min="3330" max="3330" width="11.5546875" style="653" customWidth="1"/>
    <col min="3331" max="3584" width="10.21875" style="653"/>
    <col min="3585" max="3585" width="19.44140625" style="653" customWidth="1"/>
    <col min="3586" max="3586" width="11.5546875" style="653" customWidth="1"/>
    <col min="3587" max="3840" width="10.21875" style="653"/>
    <col min="3841" max="3841" width="19.44140625" style="653" customWidth="1"/>
    <col min="3842" max="3842" width="11.5546875" style="653" customWidth="1"/>
    <col min="3843" max="4096" width="10.21875" style="653"/>
    <col min="4097" max="4097" width="19.44140625" style="653" customWidth="1"/>
    <col min="4098" max="4098" width="11.5546875" style="653" customWidth="1"/>
    <col min="4099" max="4352" width="10.21875" style="653"/>
    <col min="4353" max="4353" width="19.44140625" style="653" customWidth="1"/>
    <col min="4354" max="4354" width="11.5546875" style="653" customWidth="1"/>
    <col min="4355" max="4608" width="10.21875" style="653"/>
    <col min="4609" max="4609" width="19.44140625" style="653" customWidth="1"/>
    <col min="4610" max="4610" width="11.5546875" style="653" customWidth="1"/>
    <col min="4611" max="4864" width="10.21875" style="653"/>
    <col min="4865" max="4865" width="19.44140625" style="653" customWidth="1"/>
    <col min="4866" max="4866" width="11.5546875" style="653" customWidth="1"/>
    <col min="4867" max="5120" width="10.21875" style="653"/>
    <col min="5121" max="5121" width="19.44140625" style="653" customWidth="1"/>
    <col min="5122" max="5122" width="11.5546875" style="653" customWidth="1"/>
    <col min="5123" max="5376" width="10.21875" style="653"/>
    <col min="5377" max="5377" width="19.44140625" style="653" customWidth="1"/>
    <col min="5378" max="5378" width="11.5546875" style="653" customWidth="1"/>
    <col min="5379" max="5632" width="10.21875" style="653"/>
    <col min="5633" max="5633" width="19.44140625" style="653" customWidth="1"/>
    <col min="5634" max="5634" width="11.5546875" style="653" customWidth="1"/>
    <col min="5635" max="5888" width="10.21875" style="653"/>
    <col min="5889" max="5889" width="19.44140625" style="653" customWidth="1"/>
    <col min="5890" max="5890" width="11.5546875" style="653" customWidth="1"/>
    <col min="5891" max="6144" width="10.21875" style="653"/>
    <col min="6145" max="6145" width="19.44140625" style="653" customWidth="1"/>
    <col min="6146" max="6146" width="11.5546875" style="653" customWidth="1"/>
    <col min="6147" max="6400" width="10.21875" style="653"/>
    <col min="6401" max="6401" width="19.44140625" style="653" customWidth="1"/>
    <col min="6402" max="6402" width="11.5546875" style="653" customWidth="1"/>
    <col min="6403" max="6656" width="10.21875" style="653"/>
    <col min="6657" max="6657" width="19.44140625" style="653" customWidth="1"/>
    <col min="6658" max="6658" width="11.5546875" style="653" customWidth="1"/>
    <col min="6659" max="6912" width="10.21875" style="653"/>
    <col min="6913" max="6913" width="19.44140625" style="653" customWidth="1"/>
    <col min="6914" max="6914" width="11.5546875" style="653" customWidth="1"/>
    <col min="6915" max="7168" width="10.21875" style="653"/>
    <col min="7169" max="7169" width="19.44140625" style="653" customWidth="1"/>
    <col min="7170" max="7170" width="11.5546875" style="653" customWidth="1"/>
    <col min="7171" max="7424" width="10.21875" style="653"/>
    <col min="7425" max="7425" width="19.44140625" style="653" customWidth="1"/>
    <col min="7426" max="7426" width="11.5546875" style="653" customWidth="1"/>
    <col min="7427" max="7680" width="10.21875" style="653"/>
    <col min="7681" max="7681" width="19.44140625" style="653" customWidth="1"/>
    <col min="7682" max="7682" width="11.5546875" style="653" customWidth="1"/>
    <col min="7683" max="7936" width="10.21875" style="653"/>
    <col min="7937" max="7937" width="19.44140625" style="653" customWidth="1"/>
    <col min="7938" max="7938" width="11.5546875" style="653" customWidth="1"/>
    <col min="7939" max="8192" width="10.21875" style="653"/>
    <col min="8193" max="8193" width="19.44140625" style="653" customWidth="1"/>
    <col min="8194" max="8194" width="11.5546875" style="653" customWidth="1"/>
    <col min="8195" max="8448" width="10.21875" style="653"/>
    <col min="8449" max="8449" width="19.44140625" style="653" customWidth="1"/>
    <col min="8450" max="8450" width="11.5546875" style="653" customWidth="1"/>
    <col min="8451" max="8704" width="10.21875" style="653"/>
    <col min="8705" max="8705" width="19.44140625" style="653" customWidth="1"/>
    <col min="8706" max="8706" width="11.5546875" style="653" customWidth="1"/>
    <col min="8707" max="8960" width="10.21875" style="653"/>
    <col min="8961" max="8961" width="19.44140625" style="653" customWidth="1"/>
    <col min="8962" max="8962" width="11.5546875" style="653" customWidth="1"/>
    <col min="8963" max="9216" width="10.21875" style="653"/>
    <col min="9217" max="9217" width="19.44140625" style="653" customWidth="1"/>
    <col min="9218" max="9218" width="11.5546875" style="653" customWidth="1"/>
    <col min="9219" max="9472" width="10.21875" style="653"/>
    <col min="9473" max="9473" width="19.44140625" style="653" customWidth="1"/>
    <col min="9474" max="9474" width="11.5546875" style="653" customWidth="1"/>
    <col min="9475" max="9728" width="10.21875" style="653"/>
    <col min="9729" max="9729" width="19.44140625" style="653" customWidth="1"/>
    <col min="9730" max="9730" width="11.5546875" style="653" customWidth="1"/>
    <col min="9731" max="9984" width="10.21875" style="653"/>
    <col min="9985" max="9985" width="19.44140625" style="653" customWidth="1"/>
    <col min="9986" max="9986" width="11.5546875" style="653" customWidth="1"/>
    <col min="9987" max="10240" width="10.21875" style="653"/>
    <col min="10241" max="10241" width="19.44140625" style="653" customWidth="1"/>
    <col min="10242" max="10242" width="11.5546875" style="653" customWidth="1"/>
    <col min="10243" max="10496" width="10.21875" style="653"/>
    <col min="10497" max="10497" width="19.44140625" style="653" customWidth="1"/>
    <col min="10498" max="10498" width="11.5546875" style="653" customWidth="1"/>
    <col min="10499" max="10752" width="10.21875" style="653"/>
    <col min="10753" max="10753" width="19.44140625" style="653" customWidth="1"/>
    <col min="10754" max="10754" width="11.5546875" style="653" customWidth="1"/>
    <col min="10755" max="11008" width="10.21875" style="653"/>
    <col min="11009" max="11009" width="19.44140625" style="653" customWidth="1"/>
    <col min="11010" max="11010" width="11.5546875" style="653" customWidth="1"/>
    <col min="11011" max="11264" width="10.21875" style="653"/>
    <col min="11265" max="11265" width="19.44140625" style="653" customWidth="1"/>
    <col min="11266" max="11266" width="11.5546875" style="653" customWidth="1"/>
    <col min="11267" max="11520" width="10.21875" style="653"/>
    <col min="11521" max="11521" width="19.44140625" style="653" customWidth="1"/>
    <col min="11522" max="11522" width="11.5546875" style="653" customWidth="1"/>
    <col min="11523" max="11776" width="10.21875" style="653"/>
    <col min="11777" max="11777" width="19.44140625" style="653" customWidth="1"/>
    <col min="11778" max="11778" width="11.5546875" style="653" customWidth="1"/>
    <col min="11779" max="12032" width="10.21875" style="653"/>
    <col min="12033" max="12033" width="19.44140625" style="653" customWidth="1"/>
    <col min="12034" max="12034" width="11.5546875" style="653" customWidth="1"/>
    <col min="12035" max="12288" width="10.21875" style="653"/>
    <col min="12289" max="12289" width="19.44140625" style="653" customWidth="1"/>
    <col min="12290" max="12290" width="11.5546875" style="653" customWidth="1"/>
    <col min="12291" max="12544" width="10.21875" style="653"/>
    <col min="12545" max="12545" width="19.44140625" style="653" customWidth="1"/>
    <col min="12546" max="12546" width="11.5546875" style="653" customWidth="1"/>
    <col min="12547" max="12800" width="10.21875" style="653"/>
    <col min="12801" max="12801" width="19.44140625" style="653" customWidth="1"/>
    <col min="12802" max="12802" width="11.5546875" style="653" customWidth="1"/>
    <col min="12803" max="13056" width="10.21875" style="653"/>
    <col min="13057" max="13057" width="19.44140625" style="653" customWidth="1"/>
    <col min="13058" max="13058" width="11.5546875" style="653" customWidth="1"/>
    <col min="13059" max="13312" width="10.21875" style="653"/>
    <col min="13313" max="13313" width="19.44140625" style="653" customWidth="1"/>
    <col min="13314" max="13314" width="11.5546875" style="653" customWidth="1"/>
    <col min="13315" max="13568" width="10.21875" style="653"/>
    <col min="13569" max="13569" width="19.44140625" style="653" customWidth="1"/>
    <col min="13570" max="13570" width="11.5546875" style="653" customWidth="1"/>
    <col min="13571" max="13824" width="10.21875" style="653"/>
    <col min="13825" max="13825" width="19.44140625" style="653" customWidth="1"/>
    <col min="13826" max="13826" width="11.5546875" style="653" customWidth="1"/>
    <col min="13827" max="14080" width="10.21875" style="653"/>
    <col min="14081" max="14081" width="19.44140625" style="653" customWidth="1"/>
    <col min="14082" max="14082" width="11.5546875" style="653" customWidth="1"/>
    <col min="14083" max="14336" width="10.21875" style="653"/>
    <col min="14337" max="14337" width="19.44140625" style="653" customWidth="1"/>
    <col min="14338" max="14338" width="11.5546875" style="653" customWidth="1"/>
    <col min="14339" max="14592" width="10.21875" style="653"/>
    <col min="14593" max="14593" width="19.44140625" style="653" customWidth="1"/>
    <col min="14594" max="14594" width="11.5546875" style="653" customWidth="1"/>
    <col min="14595" max="14848" width="10.21875" style="653"/>
    <col min="14849" max="14849" width="19.44140625" style="653" customWidth="1"/>
    <col min="14850" max="14850" width="11.5546875" style="653" customWidth="1"/>
    <col min="14851" max="15104" width="10.21875" style="653"/>
    <col min="15105" max="15105" width="19.44140625" style="653" customWidth="1"/>
    <col min="15106" max="15106" width="11.5546875" style="653" customWidth="1"/>
    <col min="15107" max="15360" width="10.21875" style="653"/>
    <col min="15361" max="15361" width="19.44140625" style="653" customWidth="1"/>
    <col min="15362" max="15362" width="11.5546875" style="653" customWidth="1"/>
    <col min="15363" max="15616" width="10.21875" style="653"/>
    <col min="15617" max="15617" width="19.44140625" style="653" customWidth="1"/>
    <col min="15618" max="15618" width="11.5546875" style="653" customWidth="1"/>
    <col min="15619" max="15872" width="10.21875" style="653"/>
    <col min="15873" max="15873" width="19.44140625" style="653" customWidth="1"/>
    <col min="15874" max="15874" width="11.5546875" style="653" customWidth="1"/>
    <col min="15875" max="16128" width="10.21875" style="653"/>
    <col min="16129" max="16129" width="19.44140625" style="653" customWidth="1"/>
    <col min="16130" max="16130" width="11.5546875" style="653" customWidth="1"/>
    <col min="16131" max="16384" width="10.21875" style="653"/>
  </cols>
  <sheetData>
    <row r="1" spans="1:30" s="9" customFormat="1" ht="54" customHeight="1" x14ac:dyDescent="0.4">
      <c r="A1" s="6"/>
      <c r="B1" s="1334"/>
      <c r="C1" s="1334"/>
      <c r="D1" s="1330"/>
      <c r="E1" s="1337"/>
      <c r="F1" s="1337"/>
      <c r="G1" s="1337"/>
      <c r="H1" s="1337"/>
      <c r="I1" s="1334"/>
      <c r="J1" s="6"/>
      <c r="K1" s="6"/>
      <c r="L1" s="1333"/>
      <c r="M1" s="1333"/>
      <c r="N1" s="1333"/>
      <c r="O1" s="1333"/>
      <c r="P1" s="1333"/>
      <c r="Q1" s="13"/>
      <c r="R1" s="6"/>
    </row>
    <row r="2" spans="1:30" x14ac:dyDescent="0.3">
      <c r="D2" s="1318"/>
      <c r="E2" s="1317"/>
      <c r="F2" s="1317"/>
    </row>
    <row r="3" spans="1:30" ht="17.399999999999999" x14ac:dyDescent="0.3">
      <c r="A3" s="507"/>
      <c r="B3" s="467" t="s">
        <v>69</v>
      </c>
      <c r="D3" s="1317"/>
      <c r="E3" s="1317"/>
      <c r="F3" s="1317"/>
    </row>
    <row r="4" spans="1:30" ht="15" customHeight="1" outlineLevel="1" x14ac:dyDescent="0.3">
      <c r="A4" s="653" t="s">
        <v>61</v>
      </c>
      <c r="B4" s="1576">
        <f>D26</f>
        <v>0</v>
      </c>
      <c r="C4" s="653" t="s">
        <v>70</v>
      </c>
      <c r="D4" s="1336" t="s">
        <v>1625</v>
      </c>
      <c r="E4" s="1336"/>
      <c r="F4" s="1336"/>
      <c r="H4" s="1318"/>
    </row>
    <row r="5" spans="1:30" ht="15.75" customHeight="1" outlineLevel="1" x14ac:dyDescent="0.3">
      <c r="A5" s="653" t="s">
        <v>71</v>
      </c>
      <c r="B5" s="1577">
        <v>0.05</v>
      </c>
      <c r="C5" s="1319"/>
    </row>
    <row r="6" spans="1:30" ht="15" customHeight="1" outlineLevel="1" x14ac:dyDescent="0.3">
      <c r="A6" s="653" t="s">
        <v>72</v>
      </c>
      <c r="B6" s="1573"/>
      <c r="C6" s="653" t="s">
        <v>73</v>
      </c>
      <c r="D6" s="1326" t="s">
        <v>1626</v>
      </c>
    </row>
    <row r="7" spans="1:30" ht="15" customHeight="1" outlineLevel="1" x14ac:dyDescent="0.3">
      <c r="A7" s="653" t="s">
        <v>75</v>
      </c>
      <c r="B7" s="1575"/>
      <c r="C7" s="653" t="s">
        <v>76</v>
      </c>
    </row>
    <row r="8" spans="1:30" ht="15" customHeight="1" outlineLevel="1" x14ac:dyDescent="0.3"/>
    <row r="9" spans="1:30" ht="15" customHeight="1" outlineLevel="1" x14ac:dyDescent="0.3">
      <c r="A9" s="1578" t="s">
        <v>77</v>
      </c>
      <c r="B9" s="1579">
        <f>(B4*(1-POWER(1+B5,-B6)))/B5-B7</f>
        <v>0</v>
      </c>
      <c r="C9" s="1578" t="s">
        <v>76</v>
      </c>
    </row>
    <row r="10" spans="1:30" ht="15" customHeight="1" outlineLevel="1" x14ac:dyDescent="0.3"/>
    <row r="11" spans="1:30" ht="15" customHeight="1" outlineLevel="1" x14ac:dyDescent="0.3">
      <c r="A11" s="653" t="s">
        <v>78</v>
      </c>
      <c r="B11" s="1321" t="e">
        <f>LN(1/(1-(B7*B5/B4)))/LN(1+B5)</f>
        <v>#DIV/0!</v>
      </c>
      <c r="C11" s="653" t="s">
        <v>73</v>
      </c>
    </row>
    <row r="12" spans="1:30" ht="15" customHeight="1" outlineLevel="1" x14ac:dyDescent="0.3">
      <c r="G12" s="653">
        <v>0.28000000000000003</v>
      </c>
      <c r="H12" s="653">
        <v>0.35</v>
      </c>
      <c r="I12" s="653">
        <v>0.37</v>
      </c>
      <c r="J12" s="653">
        <v>0.45</v>
      </c>
      <c r="K12" s="653">
        <v>0.46300000000000002</v>
      </c>
      <c r="L12" s="653">
        <v>0.55000000000000004</v>
      </c>
      <c r="M12" s="653">
        <v>0.6</v>
      </c>
      <c r="N12" s="653">
        <v>0.65</v>
      </c>
      <c r="O12" s="653">
        <v>0.7</v>
      </c>
      <c r="P12" s="653">
        <v>0.75</v>
      </c>
      <c r="Q12" s="653">
        <v>0.8</v>
      </c>
      <c r="R12" s="653">
        <v>0.85</v>
      </c>
      <c r="S12" s="653">
        <v>0.9</v>
      </c>
      <c r="T12" s="653">
        <v>0.95</v>
      </c>
      <c r="U12" s="653">
        <v>1</v>
      </c>
      <c r="V12" s="653">
        <v>1.1000000000000001</v>
      </c>
      <c r="W12" s="653">
        <v>1.1499999999999999</v>
      </c>
      <c r="X12" s="653">
        <v>1.2</v>
      </c>
      <c r="Y12" s="653">
        <v>1.25</v>
      </c>
      <c r="Z12" s="653">
        <v>1.3</v>
      </c>
      <c r="AA12" s="653">
        <v>1.35</v>
      </c>
      <c r="AB12" s="653">
        <v>1.4</v>
      </c>
      <c r="AC12" s="653">
        <v>1.45</v>
      </c>
      <c r="AD12" s="653">
        <v>1.5</v>
      </c>
    </row>
    <row r="13" spans="1:30" ht="15" customHeight="1" outlineLevel="1" x14ac:dyDescent="0.3">
      <c r="A13" s="653" t="s">
        <v>79</v>
      </c>
      <c r="B13" s="1573">
        <v>0.05</v>
      </c>
      <c r="C13" s="653">
        <v>0.1</v>
      </c>
      <c r="D13" s="653">
        <v>0.15</v>
      </c>
      <c r="E13" s="653">
        <v>0.2</v>
      </c>
      <c r="F13" s="653">
        <v>0.23499999999999999</v>
      </c>
      <c r="G13" s="653">
        <f>(B4*(1-POWER(1+G12,-B6)))/G12-B7</f>
        <v>0</v>
      </c>
      <c r="H13" s="653">
        <f>(B4*(1-POWER(1+H12,-B6)))/H12-B7</f>
        <v>0</v>
      </c>
      <c r="I13" s="653">
        <f>(B4*(1-POWER(1+I12,-B6)))/I12-B7</f>
        <v>0</v>
      </c>
      <c r="J13" s="653">
        <f>(B4*(1-POWER(1+J12,-B6)))/J12-B7</f>
        <v>0</v>
      </c>
      <c r="K13" s="653">
        <f>(B4*(1-POWER(1+K12,-B6)))/K12-B7</f>
        <v>0</v>
      </c>
      <c r="L13" s="653">
        <f>(B4*(1-POWER(1+L12,-B6)))/L12-B7</f>
        <v>0</v>
      </c>
      <c r="M13" s="653">
        <f>(B4*(1-POWER(1+M12,-B6)))/M12-B7</f>
        <v>0</v>
      </c>
      <c r="N13" s="653">
        <f>(B4*(1-POWER(1+N12,-B6)))/N12-B7</f>
        <v>0</v>
      </c>
      <c r="O13" s="653">
        <f>(B4*(1-POWER(1+O12,-B6)))/O12-B7</f>
        <v>0</v>
      </c>
      <c r="P13" s="653">
        <f>(B4*(1-POWER(1+P12,-B6)))/P12-B7</f>
        <v>0</v>
      </c>
      <c r="Q13" s="653">
        <f>(B4*(1-POWER(1+Q12,-B6)))/Q12-B7</f>
        <v>0</v>
      </c>
      <c r="R13" s="653">
        <f>(B4*(1-POWER(1+R12,-B6)))/R12-B7</f>
        <v>0</v>
      </c>
      <c r="S13" s="653">
        <f>(B4*(1-POWER(1+S12,-B6)))/S12-B7</f>
        <v>0</v>
      </c>
      <c r="T13" s="653">
        <f>(B4*(1-POWER(1+T12,-B6)))/T12-B7</f>
        <v>0</v>
      </c>
      <c r="U13" s="653">
        <f>(B4*(1-POWER(1+U12,-B6)))/U12-B7</f>
        <v>0</v>
      </c>
      <c r="V13" s="653">
        <f>(B4*(1-POWER(1+V12,-B6)))/V12-B7</f>
        <v>0</v>
      </c>
      <c r="W13" s="653">
        <f>(B4*(1-POWER(1+W12,-B6)))/W12-B7</f>
        <v>0</v>
      </c>
      <c r="X13" s="653">
        <f>(B4*(1-POWER(1+X12,-B6)))/X12-B7</f>
        <v>0</v>
      </c>
      <c r="Y13" s="653">
        <f>(B4*(1-POWER(1+Y12,-B6)))/Y12-B7</f>
        <v>0</v>
      </c>
      <c r="Z13" s="653">
        <f>(B4*(1-POWER(1+Z12,-B6)))/Z12-B7</f>
        <v>0</v>
      </c>
      <c r="AA13" s="653">
        <f>(B4*(1-POWER(1+AA12,-B6)))/AA12-B7</f>
        <v>0</v>
      </c>
      <c r="AB13" s="653">
        <f>(B4*(1-POWER(1+AB12,-B6)))/AB12-B7</f>
        <v>0</v>
      </c>
      <c r="AC13" s="653">
        <f>(B4*(1-POWER(1+AC12,-B6)))/AC12-B7</f>
        <v>0</v>
      </c>
      <c r="AD13" s="653">
        <f>(B4*(1-POWER(1+AD12,-B6)))/AD12-B7</f>
        <v>0</v>
      </c>
    </row>
    <row r="14" spans="1:30" ht="15" customHeight="1" outlineLevel="1" x14ac:dyDescent="0.3">
      <c r="A14" s="653" t="s">
        <v>80</v>
      </c>
      <c r="B14" s="653">
        <f>(B4*(1-POWER(1+B13,-B6)))/B13-B7</f>
        <v>0</v>
      </c>
      <c r="C14" s="653">
        <f>(B4*(1-POWER(1+C13,-B6)))/C13-B7</f>
        <v>0</v>
      </c>
      <c r="D14" s="653">
        <f>(B4*(1-POWER(1+D13,-B6)))/D13-B7</f>
        <v>0</v>
      </c>
      <c r="E14" s="653">
        <f>(B4*(1-POWER(1+E13,-B6)))/E13-B7</f>
        <v>0</v>
      </c>
      <c r="F14" s="653">
        <f>(B4*(1-POWER(1+F13,-B6)))/F13-B7</f>
        <v>0</v>
      </c>
    </row>
    <row r="15" spans="1:30" ht="15" customHeight="1" outlineLevel="1" x14ac:dyDescent="0.3">
      <c r="A15" s="653" t="s">
        <v>81</v>
      </c>
    </row>
    <row r="16" spans="1:30" ht="15" customHeight="1" outlineLevel="1" x14ac:dyDescent="0.3"/>
    <row r="17" spans="1:8" ht="15" customHeight="1" outlineLevel="1" x14ac:dyDescent="0.3">
      <c r="B17" s="1322" t="s">
        <v>82</v>
      </c>
      <c r="C17" s="1322" t="s">
        <v>83</v>
      </c>
      <c r="D17" s="1322" t="s">
        <v>84</v>
      </c>
    </row>
    <row r="18" spans="1:8" ht="15" customHeight="1" outlineLevel="1" x14ac:dyDescent="0.3">
      <c r="A18" s="653" t="s">
        <v>64</v>
      </c>
      <c r="B18" s="1323"/>
      <c r="C18" s="1574"/>
      <c r="D18" s="653">
        <f>B18*C18</f>
        <v>0</v>
      </c>
    </row>
    <row r="19" spans="1:8" ht="15" customHeight="1" outlineLevel="1" x14ac:dyDescent="0.3">
      <c r="B19" s="1332" t="s">
        <v>63</v>
      </c>
      <c r="D19" s="1322" t="s">
        <v>85</v>
      </c>
    </row>
    <row r="20" spans="1:8" ht="15" customHeight="1" outlineLevel="1" x14ac:dyDescent="0.3">
      <c r="A20" s="653" t="s">
        <v>86</v>
      </c>
      <c r="B20" s="653">
        <f>B22+B23</f>
        <v>0</v>
      </c>
      <c r="D20" s="653">
        <f>F22+F23</f>
        <v>0</v>
      </c>
    </row>
    <row r="21" spans="1:8" ht="15" customHeight="1" outlineLevel="1" x14ac:dyDescent="0.3">
      <c r="A21" s="653" t="s">
        <v>87</v>
      </c>
      <c r="B21" s="1322" t="s">
        <v>63</v>
      </c>
      <c r="C21" s="1322" t="s">
        <v>88</v>
      </c>
      <c r="D21" s="1322" t="s">
        <v>89</v>
      </c>
      <c r="F21" s="1322" t="s">
        <v>85</v>
      </c>
    </row>
    <row r="22" spans="1:8" ht="15" customHeight="1" outlineLevel="1" x14ac:dyDescent="0.3">
      <c r="A22" s="653" t="s">
        <v>90</v>
      </c>
      <c r="C22" s="1573"/>
      <c r="D22" s="653">
        <v>1</v>
      </c>
      <c r="F22" s="653">
        <f>B22*C22*D22</f>
        <v>0</v>
      </c>
    </row>
    <row r="23" spans="1:8" ht="15" customHeight="1" outlineLevel="1" x14ac:dyDescent="0.3">
      <c r="A23" s="653" t="s">
        <v>91</v>
      </c>
      <c r="B23" s="1324"/>
      <c r="C23" s="1574"/>
      <c r="D23" s="653">
        <v>6</v>
      </c>
      <c r="F23" s="653">
        <f>B23*C23*D23</f>
        <v>0</v>
      </c>
    </row>
    <row r="24" spans="1:8" ht="15.75" customHeight="1" outlineLevel="1" x14ac:dyDescent="0.3">
      <c r="A24" s="1325" t="s">
        <v>92</v>
      </c>
      <c r="C24" s="653" t="s">
        <v>93</v>
      </c>
      <c r="D24" s="1321"/>
      <c r="E24" s="653" t="s">
        <v>94</v>
      </c>
      <c r="F24" s="653">
        <f>B24*D24</f>
        <v>0</v>
      </c>
      <c r="H24" s="1320" t="s">
        <v>96</v>
      </c>
    </row>
    <row r="25" spans="1:8" ht="15.75" customHeight="1" outlineLevel="1" x14ac:dyDescent="0.3">
      <c r="A25" s="1325" t="s">
        <v>95</v>
      </c>
      <c r="F25" s="653">
        <v>0</v>
      </c>
    </row>
    <row r="26" spans="1:8" ht="15" customHeight="1" outlineLevel="1" x14ac:dyDescent="0.3">
      <c r="A26" s="653" t="s">
        <v>97</v>
      </c>
      <c r="D26" s="653">
        <f>D18+D20+F24+F25</f>
        <v>0</v>
      </c>
    </row>
    <row r="27" spans="1:8" ht="15" customHeight="1" outlineLevel="1" x14ac:dyDescent="0.3"/>
    <row r="28" spans="1:8" ht="15" customHeight="1" outlineLevel="1" x14ac:dyDescent="0.3"/>
    <row r="29" spans="1:8" ht="15" customHeight="1" outlineLevel="1" x14ac:dyDescent="0.3">
      <c r="A29" s="1326" t="s">
        <v>927</v>
      </c>
    </row>
    <row r="30" spans="1:8" ht="15" customHeight="1" outlineLevel="1" x14ac:dyDescent="0.3"/>
    <row r="31" spans="1:8" ht="18" x14ac:dyDescent="0.35">
      <c r="A31" s="1327"/>
    </row>
    <row r="35" spans="1:1" x14ac:dyDescent="0.3">
      <c r="A35" s="1331" t="s">
        <v>1621</v>
      </c>
    </row>
    <row r="36" spans="1:1" x14ac:dyDescent="0.3">
      <c r="A36" s="1331" t="s">
        <v>1622</v>
      </c>
    </row>
  </sheetData>
  <mergeCells count="2">
    <mergeCell ref="E1:H1"/>
    <mergeCell ref="D4:F4"/>
  </mergeCells>
  <pageMargins left="0.70866141732283472" right="0.70866141732283472" top="0.78740157480314965" bottom="0.78740157480314965" header="0.31496062992125984" footer="0.31496062992125984"/>
  <pageSetup paperSize="9" scale="4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35</vt:i4>
      </vt:variant>
      <vt:variant>
        <vt:lpstr>Navngitte områder</vt:lpstr>
      </vt:variant>
      <vt:variant>
        <vt:i4>17</vt:i4>
      </vt:variant>
    </vt:vector>
  </HeadingPairs>
  <TitlesOfParts>
    <vt:vector size="52" baseType="lpstr">
      <vt:lpstr>Sum nåverdi</vt:lpstr>
      <vt:lpstr>1</vt:lpstr>
      <vt:lpstr>2</vt:lpstr>
      <vt:lpstr>3</vt:lpstr>
      <vt:lpstr>4</vt:lpstr>
      <vt:lpstr>5</vt:lpstr>
      <vt:lpstr>6</vt:lpstr>
      <vt:lpstr>7</vt:lpstr>
      <vt:lpstr>8</vt:lpstr>
      <vt:lpstr>9</vt:lpstr>
      <vt:lpstr>10</vt:lpstr>
      <vt:lpstr>11</vt:lpstr>
      <vt:lpstr>12</vt:lpstr>
      <vt:lpstr>13</vt:lpstr>
      <vt:lpstr>Ark2</vt:lpstr>
      <vt:lpstr>Ark14</vt:lpstr>
      <vt:lpstr>Grunndata</vt:lpstr>
      <vt:lpstr>ikke bruk</vt:lpstr>
      <vt:lpstr>ikke bruk2</vt:lpstr>
      <vt:lpstr>ikke bruk3</vt:lpstr>
      <vt:lpstr>005</vt:lpstr>
      <vt:lpstr>006</vt:lpstr>
      <vt:lpstr>007</vt:lpstr>
      <vt:lpstr>009</vt:lpstr>
      <vt:lpstr>010</vt:lpstr>
      <vt:lpstr>ikke bruk4</vt:lpstr>
      <vt:lpstr>ikke bruk5</vt:lpstr>
      <vt:lpstr>ikke bruk6</vt:lpstr>
      <vt:lpstr>Mal nytt tiltak </vt:lpstr>
      <vt:lpstr>beskrivelse hvert tiltak</vt:lpstr>
      <vt:lpstr>Generelt</vt:lpstr>
      <vt:lpstr>100 Bygg</vt:lpstr>
      <vt:lpstr>200 Varme</vt:lpstr>
      <vt:lpstr>300 ventillasjon</vt:lpstr>
      <vt:lpstr>400 Sanitær</vt:lpstr>
      <vt:lpstr>'005'!Utskriftsområde</vt:lpstr>
      <vt:lpstr>'006'!Utskriftsområde</vt:lpstr>
      <vt:lpstr>'007'!Utskriftsområde</vt:lpstr>
      <vt:lpstr>'009'!Utskriftsområde</vt:lpstr>
      <vt:lpstr>'010'!Utskriftsområde</vt:lpstr>
      <vt:lpstr>'100 Bygg'!Utskriftsområde</vt:lpstr>
      <vt:lpstr>'200 Varme'!Utskriftsområde</vt:lpstr>
      <vt:lpstr>'300 ventillasjon'!Utskriftsområde</vt:lpstr>
      <vt:lpstr>'400 Sanitær'!Utskriftsområde</vt:lpstr>
      <vt:lpstr>'beskrivelse hvert tiltak'!Utskriftsområde</vt:lpstr>
      <vt:lpstr>Generelt!Utskriftsområde</vt:lpstr>
      <vt:lpstr>Grunndata!Utskriftsområde</vt:lpstr>
      <vt:lpstr>'ikke bruk'!Utskriftsområde</vt:lpstr>
      <vt:lpstr>'ikke bruk2'!Utskriftsområde</vt:lpstr>
      <vt:lpstr>'ikke bruk3'!Utskriftsområde</vt:lpstr>
      <vt:lpstr>'ikke bruk6'!Utskriftsområde</vt:lpstr>
      <vt:lpstr>'Mal nytt tiltak '!Utskriftsområde</vt:lpstr>
    </vt:vector>
  </TitlesOfParts>
  <Company>Norsk Enøk og Energi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6404 Nåverdiberegninger EBUS Enøkanalyse ver 04 2013.04.09</dc:title>
  <dc:creator>Iver Bakke</dc:creator>
  <cp:lastModifiedBy>Forfatter</cp:lastModifiedBy>
  <cp:revision>1</cp:revision>
  <cp:lastPrinted>2013-10-17T07:26:59Z</cp:lastPrinted>
  <dcterms:created xsi:type="dcterms:W3CDTF">2012-11-01T12:49:19Z</dcterms:created>
  <dcterms:modified xsi:type="dcterms:W3CDTF">2019-05-06T07:59:41Z</dcterms:modified>
</cp:coreProperties>
</file>